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-75" yWindow="-120" windowWidth="20730" windowHeight="5565"/>
  </bookViews>
  <sheets>
    <sheet name="Entries by Club" sheetId="1" r:id="rId1"/>
    <sheet name="Order of Racing" sheetId="24" r:id="rId2"/>
    <sheet name="2012 order" sheetId="3" r:id="rId3"/>
  </sheets>
  <definedNames>
    <definedName name="_xlnm._FilterDatabase" localSheetId="0" hidden="1">'Entries by Club'!$A$1:$I$681</definedName>
    <definedName name="_lj184">'2012 order'!#REF!</definedName>
    <definedName name="_ln4">'2012 order'!$C$12</definedName>
    <definedName name="_lnv8">'2012 order'!#REF!</definedName>
    <definedName name="_lo8">'2012 order'!#REF!</definedName>
    <definedName name="_lsa4">'2012 order'!#REF!</definedName>
    <definedName name="_lsb4">'2012 order'!#REF!</definedName>
    <definedName name="_lsc4">'2012 order'!$C$13</definedName>
    <definedName name="_lv4">'2012 order'!$C$37</definedName>
    <definedName name="_mixn4x">'2012 order'!$C$48</definedName>
    <definedName name="_Mj184">'2012 order'!$C$24</definedName>
    <definedName name="_mn1xf">'2012 order'!$C$27</definedName>
    <definedName name="_mn4">'2012 order'!$C$29</definedName>
    <definedName name="_mo8">'2012 order'!$C$44</definedName>
    <definedName name="_msa2">'2012 order'!#REF!</definedName>
    <definedName name="_msa4">'2012 order'!$C$43</definedName>
    <definedName name="_msb4">'2012 order'!$C$40</definedName>
    <definedName name="_msc2">'2012 order'!$C$39</definedName>
    <definedName name="_msc4">'2012 order'!$C$33</definedName>
    <definedName name="_mv4">'2012 order'!$C$35</definedName>
    <definedName name="_tlj184">'2012 order'!#REF!</definedName>
    <definedName name="_tln4">'2012 order'!$D$12</definedName>
    <definedName name="_tlo8">'2012 order'!#REF!</definedName>
    <definedName name="_tlsb4">'2012 order'!#REF!</definedName>
    <definedName name="_tlv4">'2012 order'!$D$37</definedName>
    <definedName name="_tm8">'2012 order'!#REF!</definedName>
    <definedName name="_tmixn4x">'2012 order'!$D$48</definedName>
    <definedName name="_tmj184">'2012 order'!$D$24</definedName>
    <definedName name="_tmn1xf">'2012 order'!$D$27</definedName>
    <definedName name="_tmn4">'2012 order'!$D$29</definedName>
    <definedName name="_tmo8">'2012 order'!$D$44</definedName>
    <definedName name="_tmsa4">'2012 order'!$D$43</definedName>
    <definedName name="_tmsb4">'2012 order'!$D$40</definedName>
    <definedName name="_tmsc2">'2012 order'!$D$39</definedName>
    <definedName name="_tmv4">'2012 order'!$D$35</definedName>
    <definedName name="_vet404">'2012 order'!$C$35</definedName>
    <definedName name="a">'2012 order'!#REF!</definedName>
    <definedName name="j144x">'2012 order'!#REF!</definedName>
    <definedName name="lj141x">'2012 order'!$C$2</definedName>
    <definedName name="lj142x">'2012 order'!$C$3</definedName>
    <definedName name="lj144x">'2012 order'!$C$4</definedName>
    <definedName name="lj152x">'2012 order'!#REF!</definedName>
    <definedName name="lj154x">'2012 order'!#REF!</definedName>
    <definedName name="lj161x">'2012 order'!$C$5</definedName>
    <definedName name="lj161xf">'2012 order'!#REF!</definedName>
    <definedName name="lj161xh1">'2012 order'!$C$5</definedName>
    <definedName name="lj161xh2">'2012 order'!#REF!</definedName>
    <definedName name="lj162x">'2012 order'!$C$6</definedName>
    <definedName name="lj162xf">'2012 order'!$C$6</definedName>
    <definedName name="lj162xh1">'2012 order'!#REF!</definedName>
    <definedName name="lj162xh2">'2012 order'!#REF!</definedName>
    <definedName name="lj164x">'2012 order'!$C$7</definedName>
    <definedName name="lj181x">'2012 order'!$C$8</definedName>
    <definedName name="lj182x">'2012 order'!$C$9</definedName>
    <definedName name="lj184x">'2012 order'!#REF!</definedName>
    <definedName name="ln1x">'2012 order'!$C$10</definedName>
    <definedName name="ln2x">'2012 order'!$C$11</definedName>
    <definedName name="lsa1x">'2012 order'!$C$45</definedName>
    <definedName name="lsb1x">'2012 order'!#REF!</definedName>
    <definedName name="lsb2x">'2012 order'!$C$46</definedName>
    <definedName name="lsc1x">'2012 order'!#REF!</definedName>
    <definedName name="lsc2x">'2012 order'!#REF!</definedName>
    <definedName name="mixn2x">'2012 order'!$C$47</definedName>
    <definedName name="mixn4">'2012 order'!$C$36</definedName>
    <definedName name="mixo4">'2012 order'!#REF!</definedName>
    <definedName name="mixo8">'2012 order'!#REF!</definedName>
    <definedName name="mixsa4">'2012 order'!#REF!</definedName>
    <definedName name="mixsb4">'2012 order'!$C$38</definedName>
    <definedName name="mixsc4">'2012 order'!#REF!</definedName>
    <definedName name="mj121x">'2012 order'!#REF!</definedName>
    <definedName name="mj141x">'2012 order'!$C$14</definedName>
    <definedName name="mj142x">'2012 order'!$C$15</definedName>
    <definedName name="mj144x">'2012 order'!$C$16</definedName>
    <definedName name="mj152x">'2012 order'!#REF!</definedName>
    <definedName name="mj161x">'2012 order'!#REF!</definedName>
    <definedName name="mj161xf">'2012 order'!$C$19</definedName>
    <definedName name="mj161xh1">'2012 order'!$C$17</definedName>
    <definedName name="mj161xh2">'2012 order'!$C$18</definedName>
    <definedName name="mj161xh3">'2012 order'!#REF!</definedName>
    <definedName name="mj162x">'2012 order'!$C$20</definedName>
    <definedName name="mj162xf">'2012 order'!#REF!</definedName>
    <definedName name="mj162xh1">'2012 order'!#REF!</definedName>
    <definedName name="mj162xh2">'2012 order'!#REF!</definedName>
    <definedName name="mj164x">'2012 order'!$C$21</definedName>
    <definedName name="mj181x">'2012 order'!$C$22</definedName>
    <definedName name="mj182x">'2012 order'!$C$23</definedName>
    <definedName name="mn1xh1">'2012 order'!$C$25</definedName>
    <definedName name="mn1xh2">'2012 order'!$C$26</definedName>
    <definedName name="mn2x">'2012 order'!$C$28</definedName>
    <definedName name="mnixf">'2012 order'!#REF!</definedName>
    <definedName name="msa1x">'2012 order'!$C$30</definedName>
    <definedName name="msa4x">'2012 order'!#REF!</definedName>
    <definedName name="msb1x">'2012 order'!$C$42</definedName>
    <definedName name="msb2x">'2012 order'!$C$41</definedName>
    <definedName name="msc1x">'2012 order'!$C$31</definedName>
    <definedName name="msc2x">'2012 order'!$C$32</definedName>
    <definedName name="mv1x">'2012 order'!$C$34</definedName>
    <definedName name="mv2x">'2012 order'!#REF!</definedName>
    <definedName name="mva1x">'2012 order'!#REF!</definedName>
    <definedName name="mvac1x">'2012 order'!#REF!</definedName>
    <definedName name="mvd1x">'2012 order'!#REF!</definedName>
    <definedName name="mvfg1x">'2012 order'!#REF!</definedName>
    <definedName name="_xlnm.Print_Area" localSheetId="2">'2012 order'!#REF!</definedName>
    <definedName name="tj144x">'2012 order'!#REF!</definedName>
    <definedName name="tkn2x">'2012 order'!#REF!</definedName>
    <definedName name="tlj141x">'2012 order'!$D$2</definedName>
    <definedName name="tlj142x">'2012 order'!$D$3</definedName>
    <definedName name="tlj144x">'2012 order'!$D$4</definedName>
    <definedName name="tlj152x">'2012 order'!#REF!</definedName>
    <definedName name="tlj154x">'2012 order'!#REF!</definedName>
    <definedName name="tlj161x">'2012 order'!$D$5</definedName>
    <definedName name="tlj161xf">'2012 order'!#REF!</definedName>
    <definedName name="tlj161xh1">'2012 order'!$D$5</definedName>
    <definedName name="tlj161xh2">'2012 order'!#REF!</definedName>
    <definedName name="tlj162x">'2012 order'!$D$6</definedName>
    <definedName name="tlj162xf">'2012 order'!$D$6</definedName>
    <definedName name="tlj162xh1">'2012 order'!#REF!</definedName>
    <definedName name="tlj162xh2">'2012 order'!#REF!</definedName>
    <definedName name="tlj164x">'2012 order'!$D$7</definedName>
    <definedName name="tlj181x">'2012 order'!$D$8</definedName>
    <definedName name="tlj182x">'2012 order'!$D$9</definedName>
    <definedName name="tlj184x">'2012 order'!#REF!</definedName>
    <definedName name="tln1x">'2012 order'!$D$10</definedName>
    <definedName name="tln2x">'2012 order'!$D$11</definedName>
    <definedName name="tlsa1x">'2012 order'!$D$45</definedName>
    <definedName name="tlsa4">'2012 order'!#REF!</definedName>
    <definedName name="tlsb1x">'2012 order'!#REF!</definedName>
    <definedName name="tlsb2x">'2012 order'!$D$46</definedName>
    <definedName name="tlsb4">'2012 order'!#REF!</definedName>
    <definedName name="tlsc1x">'2012 order'!#REF!</definedName>
    <definedName name="tlsc2x">'2012 order'!#REF!</definedName>
    <definedName name="tlsc4">'2012 order'!$D$13</definedName>
    <definedName name="tmixn2x">'2012 order'!$D$47</definedName>
    <definedName name="tmixn4">'2012 order'!$D$36</definedName>
    <definedName name="tmixo4">'2012 order'!#REF!</definedName>
    <definedName name="tmixo8">'2012 order'!#REF!</definedName>
    <definedName name="tmixsa4">'2012 order'!#REF!</definedName>
    <definedName name="tmixsb4">'2012 order'!$D$38</definedName>
    <definedName name="tmixsc4">'2012 order'!#REF!</definedName>
    <definedName name="tmj121x">'2012 order'!#REF!</definedName>
    <definedName name="tmj141x">'2012 order'!$D$14</definedName>
    <definedName name="tmj142x">'2012 order'!$D$15</definedName>
    <definedName name="tmj144x">'2012 order'!$D$16</definedName>
    <definedName name="tmj152x">'2012 order'!#REF!</definedName>
    <definedName name="tmj161x">'2012 order'!#REF!</definedName>
    <definedName name="tmj161xf">'2012 order'!$D$19</definedName>
    <definedName name="tmj161xh1">'2012 order'!$D$17</definedName>
    <definedName name="tmj161xh2">'2012 order'!$D$18</definedName>
    <definedName name="tmj161xh3">'2012 order'!#REF!</definedName>
    <definedName name="tmj162x">'2012 order'!$D$20</definedName>
    <definedName name="tmj162xf">'2012 order'!#REF!</definedName>
    <definedName name="tmj162xh1">'2012 order'!#REF!</definedName>
    <definedName name="tmj162xh2">'2012 order'!#REF!</definedName>
    <definedName name="tmj164x">'2012 order'!$D$21</definedName>
    <definedName name="tmj181x">'2012 order'!$D$22</definedName>
    <definedName name="tmj182x">'2012 order'!$D$23</definedName>
    <definedName name="tmj184x">'2012 order'!#REF!</definedName>
    <definedName name="tmn1xh1">'2012 order'!$D$25</definedName>
    <definedName name="tmn1xh2">'2012 order'!$D$26</definedName>
    <definedName name="tmn2x">'2012 order'!$D$28</definedName>
    <definedName name="tmsa1x">'2012 order'!$D$30</definedName>
    <definedName name="tmsa2">'2012 order'!#REF!</definedName>
    <definedName name="tmsa4">'2012 order'!#REF!</definedName>
    <definedName name="tmsb1x">'2012 order'!$D$42</definedName>
    <definedName name="tmsb2x">'2012 order'!$D$41</definedName>
    <definedName name="tmsb4">'2012 order'!$D$38</definedName>
    <definedName name="tmsc1x">'2012 order'!$D$31</definedName>
    <definedName name="tmsc2x">'2012 order'!$D$32</definedName>
    <definedName name="tmsc4">'2012 order'!$D$33</definedName>
    <definedName name="tmv1x">'2012 order'!$D$34</definedName>
    <definedName name="tmv2x">'2012 order'!#REF!</definedName>
    <definedName name="tmva1x">'2012 order'!#REF!</definedName>
    <definedName name="tmvac1x">'2012 order'!#REF!</definedName>
    <definedName name="tmvd1x">'2012 order'!#REF!</definedName>
    <definedName name="tmvfg1x">'2012 order'!#REF!</definedName>
    <definedName name="tvet404">'2012 order'!$D$35</definedName>
    <definedName name="z">'2012 order'!#REF!</definedName>
  </definedNames>
  <calcPr calcId="145621"/>
</workbook>
</file>

<file path=xl/calcChain.xml><?xml version="1.0" encoding="utf-8"?>
<calcChain xmlns="http://schemas.openxmlformats.org/spreadsheetml/2006/main">
  <c r="L481" i="1" l="1"/>
  <c r="K301" i="1" l="1"/>
  <c r="K284" i="1"/>
  <c r="K471" i="1"/>
  <c r="K429" i="1"/>
  <c r="K360" i="1"/>
  <c r="K332" i="1"/>
  <c r="K276" i="1"/>
  <c r="K264" i="1"/>
  <c r="K144" i="1"/>
  <c r="K145" i="1"/>
  <c r="K41" i="1"/>
  <c r="K481" i="1"/>
  <c r="K2" i="3" l="1"/>
  <c r="K3" i="3"/>
  <c r="K4" i="3"/>
  <c r="K5" i="3"/>
  <c r="K6" i="3"/>
  <c r="K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32" i="3"/>
  <c r="K33" i="3"/>
  <c r="K34" i="3"/>
  <c r="K35" i="3"/>
  <c r="K36" i="3"/>
  <c r="K37" i="3"/>
  <c r="K38" i="3"/>
  <c r="K39" i="3"/>
  <c r="K40" i="3"/>
  <c r="K41" i="3"/>
  <c r="K42" i="3"/>
  <c r="K43" i="3"/>
  <c r="K44" i="3"/>
  <c r="K45" i="3"/>
  <c r="K46" i="3"/>
  <c r="K47" i="3"/>
  <c r="H381" i="1" l="1"/>
  <c r="G381" i="1"/>
  <c r="H380" i="1"/>
  <c r="G380" i="1"/>
  <c r="H382" i="1"/>
  <c r="G382" i="1"/>
  <c r="H379" i="1"/>
  <c r="G379" i="1"/>
  <c r="H383" i="1"/>
  <c r="G383" i="1"/>
  <c r="H440" i="1"/>
  <c r="G440" i="1"/>
  <c r="H439" i="1"/>
  <c r="G439" i="1"/>
  <c r="L49" i="3" l="1"/>
  <c r="H471" i="1"/>
  <c r="G471" i="1"/>
  <c r="H470" i="1"/>
  <c r="G470" i="1"/>
  <c r="H469" i="1"/>
  <c r="G469" i="1"/>
  <c r="H468" i="1"/>
  <c r="G468" i="1"/>
  <c r="H467" i="1"/>
  <c r="G467" i="1"/>
  <c r="H466" i="1"/>
  <c r="G466" i="1"/>
  <c r="H465" i="1"/>
  <c r="G465" i="1"/>
  <c r="H464" i="1"/>
  <c r="G464" i="1"/>
  <c r="H463" i="1"/>
  <c r="G463" i="1"/>
  <c r="G441" i="1"/>
  <c r="H441" i="1"/>
  <c r="G442" i="1"/>
  <c r="H442" i="1"/>
  <c r="G444" i="1"/>
  <c r="H444" i="1"/>
  <c r="G443" i="1"/>
  <c r="H443" i="1"/>
  <c r="G446" i="1"/>
  <c r="H446" i="1"/>
  <c r="H334" i="1" l="1"/>
  <c r="G334" i="1"/>
  <c r="H256" i="1" l="1"/>
  <c r="G256" i="1"/>
  <c r="H255" i="1"/>
  <c r="G255" i="1"/>
  <c r="H373" i="1"/>
  <c r="G373" i="1"/>
  <c r="H372" i="1"/>
  <c r="G372" i="1"/>
  <c r="H248" i="1"/>
  <c r="G248" i="1"/>
  <c r="H247" i="1"/>
  <c r="G247" i="1"/>
  <c r="H250" i="1"/>
  <c r="G250" i="1"/>
  <c r="H249" i="1"/>
  <c r="G249" i="1"/>
  <c r="H251" i="1"/>
  <c r="G251" i="1"/>
  <c r="H252" i="1"/>
  <c r="G252" i="1"/>
  <c r="H166" i="1"/>
  <c r="G166" i="1"/>
  <c r="H228" i="1" l="1"/>
  <c r="G228" i="1"/>
  <c r="H226" i="1"/>
  <c r="G226" i="1"/>
  <c r="H225" i="1"/>
  <c r="G225" i="1"/>
  <c r="H227" i="1"/>
  <c r="G227" i="1"/>
  <c r="H164" i="1"/>
  <c r="G164" i="1"/>
  <c r="H151" i="1"/>
  <c r="G151" i="1"/>
  <c r="H150" i="1"/>
  <c r="G150" i="1"/>
  <c r="H149" i="1"/>
  <c r="G149" i="1"/>
  <c r="O47" i="3"/>
  <c r="H264" i="1"/>
  <c r="G264" i="1"/>
  <c r="H263" i="1"/>
  <c r="G263" i="1"/>
  <c r="H415" i="1"/>
  <c r="H412" i="1"/>
  <c r="H416" i="1"/>
  <c r="H413" i="1"/>
  <c r="H414" i="1"/>
  <c r="H101" i="1"/>
  <c r="H27" i="1"/>
  <c r="H315" i="1"/>
  <c r="H110" i="1"/>
  <c r="H105" i="1"/>
  <c r="H31" i="1"/>
  <c r="H352" i="1"/>
  <c r="H353" i="1"/>
  <c r="H317" i="1"/>
  <c r="H316" i="1"/>
  <c r="H29" i="1"/>
  <c r="H28" i="1"/>
  <c r="H351" i="1"/>
  <c r="H109" i="1"/>
  <c r="H30" i="1"/>
  <c r="H104" i="1"/>
  <c r="H103" i="1"/>
  <c r="H355" i="1"/>
  <c r="H102" i="1"/>
  <c r="H106" i="1"/>
  <c r="H313" i="1"/>
  <c r="H314" i="1"/>
  <c r="H354" i="1"/>
  <c r="H107" i="1"/>
  <c r="H108" i="1"/>
  <c r="O46" i="3"/>
  <c r="O45" i="3"/>
  <c r="O44" i="3"/>
  <c r="O43" i="3"/>
  <c r="O42" i="3"/>
  <c r="O41" i="3"/>
  <c r="O40" i="3"/>
  <c r="O39" i="3"/>
  <c r="O38" i="3"/>
  <c r="O37" i="3"/>
  <c r="O36" i="3"/>
  <c r="O35" i="3"/>
  <c r="O34" i="3"/>
  <c r="O33" i="3"/>
  <c r="O32" i="3"/>
  <c r="O31" i="3"/>
  <c r="O30" i="3"/>
  <c r="O29" i="3"/>
  <c r="O28" i="3"/>
  <c r="O27" i="3"/>
  <c r="O26" i="3"/>
  <c r="O25" i="3"/>
  <c r="O24" i="3"/>
  <c r="O23" i="3"/>
  <c r="O22" i="3"/>
  <c r="O21" i="3"/>
  <c r="O20" i="3"/>
  <c r="O19" i="3"/>
  <c r="O18" i="3"/>
  <c r="O17" i="3"/>
  <c r="O16" i="3"/>
  <c r="O15" i="3"/>
  <c r="O14" i="3"/>
  <c r="O13" i="3"/>
  <c r="O12" i="3"/>
  <c r="O11" i="3"/>
  <c r="O10" i="3"/>
  <c r="O9" i="3"/>
  <c r="O8" i="3"/>
  <c r="O7" i="3"/>
  <c r="O6" i="3"/>
  <c r="O5" i="3"/>
  <c r="O4" i="3"/>
  <c r="O3" i="3"/>
  <c r="H398" i="1"/>
  <c r="G398" i="1"/>
  <c r="H397" i="1"/>
  <c r="G397" i="1"/>
  <c r="H347" i="1"/>
  <c r="G347" i="1"/>
  <c r="H348" i="1"/>
  <c r="G348" i="1"/>
  <c r="H308" i="1"/>
  <c r="G308" i="1"/>
  <c r="H307" i="1"/>
  <c r="G307" i="1"/>
  <c r="H275" i="1"/>
  <c r="G275" i="1"/>
  <c r="H230" i="1"/>
  <c r="G230" i="1"/>
  <c r="H229" i="1"/>
  <c r="G229" i="1"/>
  <c r="H97" i="1"/>
  <c r="G97" i="1"/>
  <c r="H158" i="1"/>
  <c r="G158" i="1"/>
  <c r="H198" i="1"/>
  <c r="G198" i="1"/>
  <c r="H222" i="1"/>
  <c r="G222" i="1"/>
  <c r="H216" i="1"/>
  <c r="G216" i="1"/>
  <c r="H179" i="1"/>
  <c r="G179" i="1"/>
  <c r="H191" i="1"/>
  <c r="G191" i="1"/>
  <c r="H185" i="1"/>
  <c r="G185" i="1"/>
  <c r="H458" i="1"/>
  <c r="G458" i="1"/>
  <c r="H245" i="1"/>
  <c r="H246" i="1"/>
  <c r="H244" i="1"/>
  <c r="H243" i="1"/>
  <c r="H242" i="1"/>
  <c r="H241" i="1"/>
  <c r="H86" i="1"/>
  <c r="G86" i="1"/>
  <c r="H385" i="1"/>
  <c r="G385" i="1"/>
  <c r="H384" i="1"/>
  <c r="G384" i="1"/>
  <c r="H292" i="1"/>
  <c r="G292" i="1"/>
  <c r="H203" i="1"/>
  <c r="G203" i="1"/>
  <c r="H202" i="1"/>
  <c r="G202" i="1"/>
  <c r="H201" i="1"/>
  <c r="G201" i="1"/>
  <c r="H200" i="1"/>
  <c r="G200" i="1"/>
  <c r="H85" i="1"/>
  <c r="G85" i="1"/>
  <c r="H386" i="1"/>
  <c r="G386" i="1"/>
  <c r="H293" i="1"/>
  <c r="G293" i="1"/>
  <c r="H205" i="1"/>
  <c r="G205" i="1"/>
  <c r="H204" i="1"/>
  <c r="G204" i="1"/>
  <c r="H206" i="1"/>
  <c r="G206" i="1"/>
  <c r="H387" i="1"/>
  <c r="G387" i="1"/>
  <c r="H207" i="1"/>
  <c r="G207" i="1"/>
  <c r="H445" i="1"/>
  <c r="G445" i="1"/>
  <c r="H279" i="1"/>
  <c r="G279" i="1"/>
  <c r="H278" i="1"/>
  <c r="G278" i="1"/>
  <c r="H304" i="1"/>
  <c r="G304" i="1"/>
  <c r="H291" i="1"/>
  <c r="G291" i="1"/>
  <c r="H290" i="1"/>
  <c r="G290" i="1"/>
  <c r="H24" i="1" l="1"/>
  <c r="G24" i="1"/>
  <c r="H23" i="1"/>
  <c r="G23" i="1"/>
  <c r="H22" i="1"/>
  <c r="G22" i="1"/>
  <c r="H21" i="1"/>
  <c r="G21" i="1"/>
  <c r="H20" i="1"/>
  <c r="G20" i="1"/>
  <c r="H19" i="1"/>
  <c r="G19" i="1"/>
  <c r="H18" i="1"/>
  <c r="G18" i="1"/>
  <c r="H17" i="1"/>
  <c r="G17" i="1"/>
  <c r="H16" i="1"/>
  <c r="G16" i="1"/>
  <c r="H15" i="1"/>
  <c r="G15" i="1"/>
  <c r="H478" i="1"/>
  <c r="G478" i="1"/>
  <c r="H477" i="1"/>
  <c r="G477" i="1"/>
  <c r="H332" i="1"/>
  <c r="G332" i="1"/>
  <c r="H331" i="1"/>
  <c r="G331" i="1"/>
  <c r="H330" i="1"/>
  <c r="G330" i="1"/>
  <c r="H329" i="1"/>
  <c r="G329" i="1"/>
  <c r="H328" i="1"/>
  <c r="G328" i="1"/>
  <c r="H261" i="1"/>
  <c r="G261" i="1"/>
  <c r="G245" i="1"/>
  <c r="H122" i="1"/>
  <c r="G122" i="1"/>
  <c r="H121" i="1"/>
  <c r="G121" i="1"/>
  <c r="H159" i="1"/>
  <c r="G159" i="1"/>
  <c r="H163" i="1"/>
  <c r="G163" i="1"/>
  <c r="H162" i="1"/>
  <c r="G162" i="1"/>
  <c r="H161" i="1"/>
  <c r="G161" i="1"/>
  <c r="H160" i="1"/>
  <c r="G160" i="1"/>
  <c r="H462" i="1"/>
  <c r="G462" i="1"/>
  <c r="H461" i="1"/>
  <c r="G461" i="1"/>
  <c r="H460" i="1"/>
  <c r="G460" i="1"/>
  <c r="H481" i="1"/>
  <c r="G481" i="1"/>
  <c r="H480" i="1"/>
  <c r="G480" i="1"/>
  <c r="H479" i="1"/>
  <c r="G479" i="1"/>
  <c r="H360" i="1"/>
  <c r="G360" i="1"/>
  <c r="H359" i="1"/>
  <c r="G359" i="1"/>
  <c r="H358" i="1"/>
  <c r="G358" i="1"/>
  <c r="H357" i="1"/>
  <c r="G357" i="1"/>
  <c r="H356" i="1"/>
  <c r="G356" i="1"/>
  <c r="H41" i="1"/>
  <c r="G41" i="1"/>
  <c r="H40" i="1"/>
  <c r="G40" i="1"/>
  <c r="H39" i="1"/>
  <c r="G39" i="1"/>
  <c r="H38" i="1"/>
  <c r="G38" i="1"/>
  <c r="H37" i="1"/>
  <c r="G37" i="1"/>
  <c r="H144" i="1"/>
  <c r="G144" i="1"/>
  <c r="H143" i="1"/>
  <c r="G143" i="1"/>
  <c r="H142" i="1"/>
  <c r="G142" i="1"/>
  <c r="H141" i="1"/>
  <c r="G141" i="1"/>
  <c r="H140" i="1"/>
  <c r="G140" i="1"/>
  <c r="H36" i="1"/>
  <c r="G36" i="1"/>
  <c r="H35" i="1"/>
  <c r="G35" i="1"/>
  <c r="H34" i="1"/>
  <c r="G34" i="1"/>
  <c r="H33" i="1"/>
  <c r="G33" i="1"/>
  <c r="H32" i="1"/>
  <c r="G32" i="1"/>
  <c r="H139" i="1"/>
  <c r="G139" i="1"/>
  <c r="H138" i="1"/>
  <c r="G138" i="1"/>
  <c r="H137" i="1"/>
  <c r="G137" i="1"/>
  <c r="H136" i="1"/>
  <c r="G136" i="1"/>
  <c r="H135" i="1"/>
  <c r="G135" i="1"/>
  <c r="H327" i="1"/>
  <c r="G327" i="1"/>
  <c r="H326" i="1"/>
  <c r="G326" i="1"/>
  <c r="H134" i="1"/>
  <c r="G134" i="1"/>
  <c r="H133" i="1"/>
  <c r="G133" i="1"/>
  <c r="H459" i="1"/>
  <c r="G459" i="1"/>
  <c r="H429" i="1"/>
  <c r="G429" i="1"/>
  <c r="H428" i="1"/>
  <c r="G428" i="1"/>
  <c r="H427" i="1"/>
  <c r="G427" i="1"/>
  <c r="H426" i="1"/>
  <c r="G426" i="1"/>
  <c r="H425" i="1"/>
  <c r="G425" i="1"/>
  <c r="H325" i="1"/>
  <c r="G325" i="1"/>
  <c r="H324" i="1"/>
  <c r="G324" i="1"/>
  <c r="H323" i="1"/>
  <c r="G323" i="1"/>
  <c r="H322" i="1"/>
  <c r="G322" i="1"/>
  <c r="H321" i="1"/>
  <c r="G321" i="1"/>
  <c r="H262" i="1"/>
  <c r="G262" i="1"/>
  <c r="H260" i="1"/>
  <c r="G260" i="1"/>
  <c r="H259" i="1"/>
  <c r="G259" i="1"/>
  <c r="H258" i="1"/>
  <c r="G258" i="1"/>
  <c r="H257" i="1"/>
  <c r="G257" i="1"/>
  <c r="H132" i="1"/>
  <c r="G132" i="1"/>
  <c r="H131" i="1"/>
  <c r="G131" i="1"/>
  <c r="H130" i="1"/>
  <c r="G130" i="1"/>
  <c r="H129" i="1"/>
  <c r="G129" i="1"/>
  <c r="H128" i="1"/>
  <c r="G128" i="1"/>
  <c r="H127" i="1"/>
  <c r="G127" i="1"/>
  <c r="H126" i="1"/>
  <c r="G126" i="1"/>
  <c r="H125" i="1"/>
  <c r="G125" i="1"/>
  <c r="H124" i="1"/>
  <c r="G124" i="1"/>
  <c r="H123" i="1"/>
  <c r="G123" i="1"/>
  <c r="H457" i="1"/>
  <c r="G457" i="1"/>
  <c r="H456" i="1"/>
  <c r="G456" i="1"/>
  <c r="H455" i="1"/>
  <c r="G455" i="1"/>
  <c r="H424" i="1"/>
  <c r="G424" i="1"/>
  <c r="H423" i="1"/>
  <c r="G423" i="1"/>
  <c r="H422" i="1"/>
  <c r="G422" i="1"/>
  <c r="H421" i="1"/>
  <c r="G421" i="1"/>
  <c r="H420" i="1"/>
  <c r="G420" i="1"/>
  <c r="H419" i="1"/>
  <c r="G419" i="1"/>
  <c r="H254" i="1"/>
  <c r="G254" i="1"/>
  <c r="H253" i="1"/>
  <c r="G253" i="1"/>
  <c r="H418" i="1"/>
  <c r="G418" i="1"/>
  <c r="H417" i="1"/>
  <c r="G417" i="1"/>
  <c r="H320" i="1"/>
  <c r="G320" i="1"/>
  <c r="G416" i="1"/>
  <c r="G415" i="1"/>
  <c r="G414" i="1"/>
  <c r="G413" i="1"/>
  <c r="G412" i="1"/>
  <c r="G246" i="1"/>
  <c r="G244" i="1"/>
  <c r="G243" i="1"/>
  <c r="G242" i="1"/>
  <c r="G241" i="1"/>
  <c r="H476" i="1"/>
  <c r="G476" i="1"/>
  <c r="H475" i="1"/>
  <c r="G475" i="1"/>
  <c r="H411" i="1"/>
  <c r="G411" i="1"/>
  <c r="H410" i="1"/>
  <c r="G410" i="1"/>
  <c r="H409" i="1"/>
  <c r="G409" i="1"/>
  <c r="H319" i="1"/>
  <c r="G319" i="1"/>
  <c r="H240" i="1"/>
  <c r="G240" i="1"/>
  <c r="H408" i="1"/>
  <c r="G408" i="1"/>
  <c r="H407" i="1"/>
  <c r="G407" i="1"/>
  <c r="H406" i="1"/>
  <c r="G406" i="1"/>
  <c r="H405" i="1"/>
  <c r="G405" i="1"/>
  <c r="H404" i="1"/>
  <c r="G404" i="1"/>
  <c r="H239" i="1"/>
  <c r="G239" i="1"/>
  <c r="H238" i="1"/>
  <c r="G238" i="1"/>
  <c r="H237" i="1"/>
  <c r="G237" i="1"/>
  <c r="H236" i="1"/>
  <c r="G236" i="1"/>
  <c r="H235" i="1"/>
  <c r="G235" i="1"/>
  <c r="H120" i="1"/>
  <c r="G120" i="1"/>
  <c r="H119" i="1"/>
  <c r="G119" i="1"/>
  <c r="H118" i="1"/>
  <c r="G118" i="1"/>
  <c r="H117" i="1"/>
  <c r="G117" i="1"/>
  <c r="H116" i="1"/>
  <c r="G116" i="1"/>
  <c r="H115" i="1"/>
  <c r="G115" i="1"/>
  <c r="H114" i="1"/>
  <c r="G114" i="1"/>
  <c r="H113" i="1"/>
  <c r="G113" i="1"/>
  <c r="H112" i="1"/>
  <c r="G112" i="1"/>
  <c r="H111" i="1"/>
  <c r="G111" i="1"/>
  <c r="H474" i="1"/>
  <c r="G474" i="1"/>
  <c r="H403" i="1"/>
  <c r="G403" i="1"/>
  <c r="H318" i="1"/>
  <c r="G318" i="1"/>
  <c r="H234" i="1"/>
  <c r="G234" i="1"/>
  <c r="H233" i="1"/>
  <c r="G233" i="1"/>
  <c r="G355" i="1"/>
  <c r="G354" i="1"/>
  <c r="G353" i="1"/>
  <c r="G352" i="1"/>
  <c r="G351" i="1"/>
  <c r="G317" i="1"/>
  <c r="G316" i="1"/>
  <c r="G315" i="1"/>
  <c r="G314" i="1"/>
  <c r="G313" i="1"/>
  <c r="G110" i="1"/>
  <c r="G109" i="1"/>
  <c r="G108" i="1"/>
  <c r="G107" i="1"/>
  <c r="G106" i="1"/>
  <c r="G105" i="1"/>
  <c r="G104" i="1"/>
  <c r="G103" i="1"/>
  <c r="G102" i="1"/>
  <c r="G101" i="1"/>
  <c r="G31" i="1"/>
  <c r="G30" i="1"/>
  <c r="G29" i="1"/>
  <c r="G28" i="1"/>
  <c r="G27" i="1"/>
  <c r="H454" i="1"/>
  <c r="G454" i="1"/>
  <c r="H453" i="1"/>
  <c r="G453" i="1"/>
  <c r="H452" i="1"/>
  <c r="G452" i="1"/>
  <c r="H402" i="1"/>
  <c r="G402" i="1"/>
  <c r="H401" i="1"/>
  <c r="G401" i="1"/>
  <c r="H312" i="1"/>
  <c r="G312" i="1"/>
  <c r="H311" i="1"/>
  <c r="G311" i="1"/>
  <c r="H100" i="1"/>
  <c r="G100" i="1"/>
  <c r="H99" i="1"/>
  <c r="G99" i="1"/>
  <c r="H26" i="1"/>
  <c r="G26" i="1"/>
  <c r="H25" i="1"/>
  <c r="G25" i="1"/>
  <c r="H400" i="1"/>
  <c r="G400" i="1"/>
  <c r="H350" i="1"/>
  <c r="G350" i="1"/>
  <c r="H310" i="1"/>
  <c r="G310" i="1"/>
  <c r="H276" i="1"/>
  <c r="G276" i="1"/>
  <c r="H232" i="1"/>
  <c r="G232" i="1"/>
  <c r="H399" i="1"/>
  <c r="G399" i="1"/>
  <c r="H349" i="1"/>
  <c r="G349" i="1"/>
  <c r="H309" i="1"/>
  <c r="G309" i="1"/>
  <c r="H231" i="1"/>
  <c r="G231" i="1"/>
  <c r="G98" i="1"/>
  <c r="H98" i="1"/>
  <c r="H300" i="1"/>
  <c r="G300" i="1"/>
  <c r="H301" i="1"/>
  <c r="G301" i="1"/>
  <c r="H299" i="1"/>
  <c r="G299" i="1"/>
  <c r="H298" i="1"/>
  <c r="G298" i="1"/>
  <c r="H297" i="1"/>
  <c r="G297" i="1"/>
  <c r="H96" i="1"/>
  <c r="G96" i="1"/>
  <c r="H95" i="1"/>
  <c r="G95" i="1"/>
  <c r="H94" i="1"/>
  <c r="G94" i="1"/>
  <c r="H93" i="1"/>
  <c r="G93" i="1"/>
  <c r="H92" i="1"/>
  <c r="G92" i="1"/>
  <c r="H451" i="1"/>
  <c r="G451" i="1"/>
  <c r="H450" i="1"/>
  <c r="G450" i="1"/>
  <c r="H449" i="1"/>
  <c r="G449" i="1"/>
  <c r="H306" i="1"/>
  <c r="G306" i="1"/>
  <c r="H305" i="1"/>
  <c r="G305" i="1"/>
  <c r="H447" i="1"/>
  <c r="G447" i="1"/>
  <c r="H448" i="1"/>
  <c r="G448" i="1"/>
  <c r="H396" i="1"/>
  <c r="G396" i="1"/>
  <c r="H395" i="1"/>
  <c r="G395" i="1"/>
  <c r="H296" i="1"/>
  <c r="G296" i="1"/>
  <c r="H295" i="1"/>
  <c r="G295" i="1"/>
  <c r="H294" i="1"/>
  <c r="G294" i="1"/>
  <c r="H224" i="1"/>
  <c r="G224" i="1"/>
  <c r="H394" i="1"/>
  <c r="G394" i="1"/>
  <c r="H393" i="1"/>
  <c r="G393" i="1"/>
  <c r="H392" i="1"/>
  <c r="G392" i="1"/>
  <c r="H391" i="1"/>
  <c r="G391" i="1"/>
  <c r="H390" i="1"/>
  <c r="G390" i="1"/>
  <c r="H223" i="1"/>
  <c r="G223" i="1"/>
  <c r="H221" i="1"/>
  <c r="G221" i="1"/>
  <c r="H220" i="1"/>
  <c r="G220" i="1"/>
  <c r="H219" i="1"/>
  <c r="G219" i="1"/>
  <c r="H218" i="1"/>
  <c r="G218" i="1"/>
  <c r="H217" i="1"/>
  <c r="G217" i="1"/>
  <c r="H215" i="1"/>
  <c r="G215" i="1"/>
  <c r="H214" i="1"/>
  <c r="G214" i="1"/>
  <c r="H213" i="1"/>
  <c r="G213" i="1"/>
  <c r="H212" i="1"/>
  <c r="G212" i="1"/>
  <c r="H91" i="1"/>
  <c r="G91" i="1"/>
  <c r="H90" i="1"/>
  <c r="G90" i="1"/>
  <c r="H89" i="1"/>
  <c r="G89" i="1"/>
  <c r="H88" i="1"/>
  <c r="G88" i="1"/>
  <c r="H87" i="1"/>
  <c r="G87" i="1"/>
  <c r="H389" i="1"/>
  <c r="G389" i="1"/>
  <c r="H388" i="1"/>
  <c r="G388" i="1"/>
  <c r="H346" i="1"/>
  <c r="G346" i="1"/>
  <c r="H345" i="1"/>
  <c r="G345" i="1"/>
  <c r="H211" i="1"/>
  <c r="G211" i="1"/>
  <c r="H210" i="1"/>
  <c r="G210" i="1"/>
  <c r="H209" i="1"/>
  <c r="G209" i="1"/>
  <c r="H208" i="1"/>
  <c r="G208" i="1"/>
  <c r="H199" i="1"/>
  <c r="G199" i="1"/>
  <c r="H197" i="1"/>
  <c r="G197" i="1"/>
  <c r="H196" i="1"/>
  <c r="G196" i="1"/>
  <c r="H195" i="1"/>
  <c r="G195" i="1"/>
  <c r="H194" i="1"/>
  <c r="G194" i="1"/>
  <c r="H84" i="1"/>
  <c r="G84" i="1"/>
  <c r="H83" i="1"/>
  <c r="G83" i="1"/>
  <c r="H82" i="1"/>
  <c r="G82" i="1"/>
  <c r="H81" i="1"/>
  <c r="G81" i="1"/>
  <c r="H80" i="1"/>
  <c r="G80" i="1"/>
  <c r="H378" i="1"/>
  <c r="G378" i="1"/>
  <c r="H377" i="1"/>
  <c r="G377" i="1"/>
  <c r="H79" i="1"/>
  <c r="G79" i="1"/>
  <c r="H78" i="1"/>
  <c r="G78" i="1"/>
  <c r="H77" i="1"/>
  <c r="G77" i="1"/>
  <c r="H76" i="1"/>
  <c r="G76" i="1"/>
  <c r="H376" i="1"/>
  <c r="G376" i="1"/>
  <c r="H193" i="1"/>
  <c r="G193" i="1"/>
  <c r="H75" i="1"/>
  <c r="G75" i="1"/>
  <c r="H74" i="1"/>
  <c r="G74" i="1"/>
  <c r="H192" i="1"/>
  <c r="G192" i="1"/>
  <c r="H190" i="1"/>
  <c r="G190" i="1"/>
  <c r="H189" i="1"/>
  <c r="G189" i="1"/>
  <c r="H188" i="1"/>
  <c r="G188" i="1"/>
  <c r="H187" i="1"/>
  <c r="G187" i="1"/>
  <c r="H186" i="1"/>
  <c r="G186" i="1"/>
  <c r="H184" i="1"/>
  <c r="G184" i="1"/>
  <c r="H183" i="1"/>
  <c r="G183" i="1"/>
  <c r="H182" i="1"/>
  <c r="G182" i="1"/>
  <c r="H181" i="1"/>
  <c r="G181" i="1"/>
  <c r="H73" i="1"/>
  <c r="G73" i="1"/>
  <c r="H72" i="1"/>
  <c r="G72" i="1"/>
  <c r="H71" i="1"/>
  <c r="G71" i="1"/>
  <c r="H70" i="1"/>
  <c r="G70" i="1"/>
  <c r="H69" i="1"/>
  <c r="G69" i="1"/>
  <c r="H274" i="1"/>
  <c r="G274" i="1"/>
  <c r="H273" i="1"/>
  <c r="G273" i="1"/>
  <c r="H272" i="1"/>
  <c r="G272" i="1"/>
  <c r="H271" i="1"/>
  <c r="G271" i="1"/>
  <c r="H270" i="1"/>
  <c r="G270" i="1"/>
  <c r="H180" i="1"/>
  <c r="G180" i="1"/>
  <c r="H178" i="1"/>
  <c r="G178" i="1"/>
  <c r="H177" i="1"/>
  <c r="G177" i="1"/>
  <c r="H176" i="1"/>
  <c r="G176" i="1"/>
  <c r="H175" i="1"/>
  <c r="G175" i="1"/>
  <c r="H14" i="1"/>
  <c r="G14" i="1"/>
  <c r="H13" i="1"/>
  <c r="G13" i="1"/>
  <c r="H12" i="1"/>
  <c r="G12" i="1"/>
  <c r="H11" i="1"/>
  <c r="G11" i="1"/>
  <c r="H10" i="1"/>
  <c r="G10" i="1"/>
  <c r="H9" i="1"/>
  <c r="G9" i="1"/>
  <c r="H8" i="1"/>
  <c r="G8" i="1"/>
  <c r="H7" i="1"/>
  <c r="G7" i="1"/>
  <c r="H6" i="1"/>
  <c r="G6" i="1"/>
  <c r="H5" i="1"/>
  <c r="G5" i="1"/>
  <c r="H284" i="1"/>
  <c r="G284" i="1"/>
  <c r="H283" i="1"/>
  <c r="G283" i="1"/>
  <c r="H282" i="1"/>
  <c r="G282" i="1"/>
  <c r="H281" i="1"/>
  <c r="G281" i="1"/>
  <c r="H280" i="1"/>
  <c r="G280" i="1"/>
  <c r="H303" i="1"/>
  <c r="G303" i="1"/>
  <c r="H302" i="1"/>
  <c r="G302" i="1"/>
  <c r="H289" i="1"/>
  <c r="G289" i="1"/>
  <c r="H174" i="1"/>
  <c r="G174" i="1"/>
  <c r="H344" i="1"/>
  <c r="G344" i="1"/>
  <c r="H343" i="1"/>
  <c r="G343" i="1"/>
  <c r="H342" i="1"/>
  <c r="G342" i="1"/>
  <c r="H341" i="1"/>
  <c r="G341" i="1"/>
  <c r="H340" i="1"/>
  <c r="G340" i="1"/>
  <c r="H269" i="1"/>
  <c r="G269" i="1"/>
  <c r="H268" i="1"/>
  <c r="G268" i="1"/>
  <c r="H267" i="1"/>
  <c r="G267" i="1"/>
  <c r="H266" i="1"/>
  <c r="G266" i="1"/>
  <c r="H265" i="1"/>
  <c r="G265" i="1"/>
  <c r="H68" i="1"/>
  <c r="G68" i="1"/>
  <c r="H67" i="1"/>
  <c r="G67" i="1"/>
  <c r="H66" i="1"/>
  <c r="G66" i="1"/>
  <c r="H65" i="1"/>
  <c r="G65" i="1"/>
  <c r="H64" i="1"/>
  <c r="G64" i="1"/>
  <c r="H473" i="1"/>
  <c r="G473" i="1"/>
  <c r="H472" i="1"/>
  <c r="G472" i="1"/>
  <c r="H438" i="1"/>
  <c r="G438" i="1"/>
  <c r="H437" i="1"/>
  <c r="G437" i="1"/>
  <c r="H375" i="1"/>
  <c r="G375" i="1"/>
  <c r="H374" i="1"/>
  <c r="G374" i="1"/>
  <c r="H173" i="1"/>
  <c r="G173" i="1"/>
  <c r="H172" i="1"/>
  <c r="G172" i="1"/>
  <c r="H171" i="1"/>
  <c r="G171" i="1"/>
  <c r="H170" i="1"/>
  <c r="G170" i="1"/>
  <c r="H436" i="1"/>
  <c r="G436" i="1"/>
  <c r="H434" i="1"/>
  <c r="G434" i="1"/>
  <c r="H435" i="1"/>
  <c r="G435" i="1"/>
  <c r="H432" i="1"/>
  <c r="G432" i="1"/>
  <c r="H433" i="1"/>
  <c r="G433" i="1"/>
  <c r="H430" i="1"/>
  <c r="G430" i="1"/>
  <c r="H431" i="1"/>
  <c r="G431" i="1"/>
  <c r="H277" i="1"/>
  <c r="G277" i="1"/>
  <c r="H169" i="1"/>
  <c r="G169" i="1"/>
  <c r="H168" i="1"/>
  <c r="G168" i="1"/>
  <c r="H288" i="1"/>
  <c r="G288" i="1"/>
  <c r="H287" i="1"/>
  <c r="G287" i="1"/>
  <c r="H371" i="1"/>
  <c r="G371" i="1"/>
  <c r="H286" i="1"/>
  <c r="G286" i="1"/>
  <c r="H285" i="1"/>
  <c r="G285" i="1"/>
  <c r="H167" i="1"/>
  <c r="G167" i="1"/>
  <c r="H4" i="1"/>
  <c r="G4" i="1"/>
  <c r="H370" i="1"/>
  <c r="G370" i="1"/>
  <c r="H369" i="1"/>
  <c r="G369" i="1"/>
  <c r="H368" i="1"/>
  <c r="G368" i="1"/>
  <c r="H367" i="1"/>
  <c r="G367" i="1"/>
  <c r="H366" i="1"/>
  <c r="G366" i="1"/>
  <c r="H165" i="1"/>
  <c r="G165" i="1"/>
  <c r="H157" i="1"/>
  <c r="G157" i="1"/>
  <c r="H156" i="1"/>
  <c r="G156" i="1"/>
  <c r="H155" i="1"/>
  <c r="G155" i="1"/>
  <c r="H154" i="1"/>
  <c r="G154" i="1"/>
  <c r="H63" i="1"/>
  <c r="G63" i="1"/>
  <c r="H62" i="1"/>
  <c r="G62" i="1"/>
  <c r="H61" i="1"/>
  <c r="G61" i="1"/>
  <c r="H60" i="1"/>
  <c r="G60" i="1"/>
  <c r="H59" i="1"/>
  <c r="G59" i="1"/>
  <c r="H365" i="1"/>
  <c r="G365" i="1"/>
  <c r="H364" i="1"/>
  <c r="G364" i="1"/>
  <c r="H153" i="1"/>
  <c r="G153" i="1"/>
  <c r="H152" i="1"/>
  <c r="G152" i="1"/>
  <c r="H58" i="1"/>
  <c r="G58" i="1"/>
  <c r="H57" i="1"/>
  <c r="G57" i="1"/>
  <c r="H3" i="1"/>
  <c r="G3" i="1"/>
  <c r="H2" i="1"/>
  <c r="G2" i="1"/>
  <c r="H363" i="1"/>
  <c r="G363" i="1"/>
  <c r="H362" i="1"/>
  <c r="G362" i="1"/>
  <c r="H148" i="1"/>
  <c r="G148" i="1"/>
  <c r="H147" i="1"/>
  <c r="G147" i="1"/>
  <c r="H145" i="1"/>
  <c r="G145" i="1"/>
  <c r="H339" i="1"/>
  <c r="G339" i="1"/>
  <c r="H338" i="1"/>
  <c r="G338" i="1"/>
  <c r="H337" i="1"/>
  <c r="G337" i="1"/>
  <c r="H336" i="1"/>
  <c r="G336" i="1"/>
  <c r="H335" i="1"/>
  <c r="G335" i="1"/>
  <c r="H56" i="1"/>
  <c r="G56" i="1"/>
  <c r="H55" i="1"/>
  <c r="G55" i="1"/>
  <c r="H54" i="1"/>
  <c r="G54" i="1"/>
  <c r="H53" i="1"/>
  <c r="G53" i="1"/>
  <c r="H52" i="1"/>
  <c r="G52" i="1"/>
  <c r="H51" i="1"/>
  <c r="G51" i="1"/>
  <c r="H50" i="1"/>
  <c r="G50" i="1"/>
  <c r="H49" i="1"/>
  <c r="G49" i="1"/>
  <c r="H48" i="1"/>
  <c r="G48" i="1"/>
  <c r="H47" i="1"/>
  <c r="G47" i="1"/>
  <c r="H46" i="1"/>
  <c r="G46" i="1"/>
  <c r="H45" i="1"/>
  <c r="G45" i="1"/>
  <c r="H44" i="1"/>
  <c r="G44" i="1"/>
  <c r="H361" i="1"/>
  <c r="G361" i="1"/>
  <c r="H333" i="1"/>
  <c r="G333" i="1"/>
  <c r="H146" i="1"/>
  <c r="G146" i="1"/>
  <c r="H43" i="1"/>
  <c r="G43" i="1"/>
  <c r="H42" i="1"/>
  <c r="G42" i="1"/>
</calcChain>
</file>

<file path=xl/sharedStrings.xml><?xml version="1.0" encoding="utf-8"?>
<sst xmlns="http://schemas.openxmlformats.org/spreadsheetml/2006/main" count="2164" uniqueCount="434">
  <si>
    <t>Club</t>
  </si>
  <si>
    <t>Event</t>
  </si>
  <si>
    <t>Name</t>
  </si>
  <si>
    <t>S</t>
  </si>
  <si>
    <t>B</t>
  </si>
  <si>
    <t>Cox</t>
  </si>
  <si>
    <t>A</t>
  </si>
  <si>
    <t>Position</t>
  </si>
  <si>
    <t>Crew</t>
  </si>
  <si>
    <t>Mens J16 4x</t>
  </si>
  <si>
    <t>Ladies J16 4x</t>
  </si>
  <si>
    <t>Dartmouth</t>
  </si>
  <si>
    <t>Mens J18 2x</t>
  </si>
  <si>
    <t>Mens Sen C 2x</t>
  </si>
  <si>
    <t>Mens Sen C 1x</t>
  </si>
  <si>
    <t>Mens J18 1x</t>
  </si>
  <si>
    <t>Exeter</t>
  </si>
  <si>
    <t>Ladies J18 4+</t>
  </si>
  <si>
    <t>Ladies Nov 4+</t>
  </si>
  <si>
    <t>Ladies Sen C 4+</t>
  </si>
  <si>
    <t>Mens Nov 4+</t>
  </si>
  <si>
    <t>Mens Sen C 4+</t>
  </si>
  <si>
    <t>lj164x</t>
  </si>
  <si>
    <t>ln4</t>
  </si>
  <si>
    <t>lsc4</t>
  </si>
  <si>
    <t>mj164x</t>
  </si>
  <si>
    <t>mj181x</t>
  </si>
  <si>
    <t>mj182x</t>
  </si>
  <si>
    <t>mn4</t>
  </si>
  <si>
    <t>msc1x</t>
  </si>
  <si>
    <t>msc2x</t>
  </si>
  <si>
    <t>msc4</t>
  </si>
  <si>
    <t>Race No</t>
  </si>
  <si>
    <t>Ladies Nov 1x</t>
  </si>
  <si>
    <t>time</t>
  </si>
  <si>
    <t>Bideford Reds</t>
  </si>
  <si>
    <t>Bideford Blues</t>
  </si>
  <si>
    <t>Dart-Totnes</t>
  </si>
  <si>
    <t>Mens J14 1x</t>
  </si>
  <si>
    <t>Ladies Nov 2x</t>
  </si>
  <si>
    <t>C</t>
  </si>
  <si>
    <t>ln2x</t>
  </si>
  <si>
    <t>no.</t>
  </si>
  <si>
    <t>Mens J14 4x</t>
  </si>
  <si>
    <t>Mens J16 2x</t>
  </si>
  <si>
    <t>Ladies J14 1x</t>
  </si>
  <si>
    <t>Mens J14 2x</t>
  </si>
  <si>
    <t>mj144x</t>
  </si>
  <si>
    <t>ln1x</t>
  </si>
  <si>
    <t>mj162x</t>
  </si>
  <si>
    <t>lj141x</t>
  </si>
  <si>
    <t>mj141x</t>
  </si>
  <si>
    <t>mj142x</t>
  </si>
  <si>
    <t>Torquay</t>
  </si>
  <si>
    <t>Ladies J14 2x</t>
  </si>
  <si>
    <t>Ladies J16 1x</t>
  </si>
  <si>
    <t>Ladies J16 2x</t>
  </si>
  <si>
    <t>Ladies J18 1x</t>
  </si>
  <si>
    <t>Ladies J18 2x</t>
  </si>
  <si>
    <t>Ladies Sen A 4+</t>
  </si>
  <si>
    <t>Mens Nov 1x</t>
  </si>
  <si>
    <t>Mens Nov 2x</t>
  </si>
  <si>
    <t>Mens Vet 1x</t>
  </si>
  <si>
    <t xml:space="preserve">Ladies J16 2x </t>
  </si>
  <si>
    <t>lj162x</t>
  </si>
  <si>
    <t>mv1x</t>
  </si>
  <si>
    <t>lj142x</t>
  </si>
  <si>
    <t>lj181x</t>
  </si>
  <si>
    <t>lj182x</t>
  </si>
  <si>
    <t>mn2x</t>
  </si>
  <si>
    <t>Ladies Sen A 1x</t>
  </si>
  <si>
    <t>Mens Sen B 4+</t>
  </si>
  <si>
    <t>A Woodward</t>
  </si>
  <si>
    <t>J Lovering</t>
  </si>
  <si>
    <t>M Vincent</t>
  </si>
  <si>
    <t>S Kerswell-Jensen</t>
  </si>
  <si>
    <t>Ladies Sen B 4+</t>
  </si>
  <si>
    <t>Ladies J14 4x</t>
  </si>
  <si>
    <t>A N Other</t>
  </si>
  <si>
    <t>Mens Sen A 1x</t>
  </si>
  <si>
    <t>M Burridge</t>
  </si>
  <si>
    <t>E Reiser</t>
  </si>
  <si>
    <t>L Hawkyard</t>
  </si>
  <si>
    <t>Mens Vet 2x</t>
  </si>
  <si>
    <t>Rebecca Butchart</t>
  </si>
  <si>
    <t>Jack Nottley</t>
  </si>
  <si>
    <t>Tom James</t>
  </si>
  <si>
    <t>Dean Taylor</t>
  </si>
  <si>
    <t>Ryan Adler</t>
  </si>
  <si>
    <t>Lewis Todd</t>
  </si>
  <si>
    <t>Holly Stead</t>
  </si>
  <si>
    <t>Chloe Brew</t>
  </si>
  <si>
    <t>Danny Carlson</t>
  </si>
  <si>
    <t>Adam Stead</t>
  </si>
  <si>
    <t>D</t>
  </si>
  <si>
    <t xml:space="preserve">Ladies J18 1x </t>
  </si>
  <si>
    <t>A Lawson</t>
  </si>
  <si>
    <t>J Cox</t>
  </si>
  <si>
    <t>L Willis</t>
  </si>
  <si>
    <t>K Snow</t>
  </si>
  <si>
    <t>C Berry</t>
  </si>
  <si>
    <t>E Brittle</t>
  </si>
  <si>
    <t>N Wilson</t>
  </si>
  <si>
    <t>A Rowland</t>
  </si>
  <si>
    <t>T Drew</t>
  </si>
  <si>
    <t>N Cleasby</t>
  </si>
  <si>
    <t>C Akers</t>
  </si>
  <si>
    <t>Mixed Sen A 4+</t>
  </si>
  <si>
    <t>Mixed Nov 4+</t>
  </si>
  <si>
    <t>Mens Sen B 2x</t>
  </si>
  <si>
    <t>Mens Vet 4+</t>
  </si>
  <si>
    <t>A Jackson</t>
  </si>
  <si>
    <t>A Dunn</t>
  </si>
  <si>
    <t>F Heddinson</t>
  </si>
  <si>
    <t>T Robertson</t>
  </si>
  <si>
    <t>Z Robertson</t>
  </si>
  <si>
    <t>J Myers</t>
  </si>
  <si>
    <t>K Lewis</t>
  </si>
  <si>
    <t>J Owen</t>
  </si>
  <si>
    <t>R Parkyn</t>
  </si>
  <si>
    <t>D MacKenzie</t>
  </si>
  <si>
    <t>M Lemmer</t>
  </si>
  <si>
    <t>K Gayson</t>
  </si>
  <si>
    <t>O Godwin</t>
  </si>
  <si>
    <t>O Roberts-Key</t>
  </si>
  <si>
    <t>A Crowther</t>
  </si>
  <si>
    <t>A Ferriday</t>
  </si>
  <si>
    <t>D Bates</t>
  </si>
  <si>
    <t>D Talbot</t>
  </si>
  <si>
    <t>J Harris</t>
  </si>
  <si>
    <t>A Maynard</t>
  </si>
  <si>
    <t>A Peake</t>
  </si>
  <si>
    <t>D Godfrey</t>
  </si>
  <si>
    <t>D Byrnes</t>
  </si>
  <si>
    <t>N Pennington</t>
  </si>
  <si>
    <t>N Cann</t>
  </si>
  <si>
    <t>M George</t>
  </si>
  <si>
    <t>Mens J12 1x</t>
  </si>
  <si>
    <t>Ladies J16 1x final</t>
  </si>
  <si>
    <t>Ladies J16 1x heat 1</t>
  </si>
  <si>
    <t>Ladies J16 1x heat 2</t>
  </si>
  <si>
    <t>Mens J16 1x final</t>
  </si>
  <si>
    <t>Mens J16 1x heat 1</t>
  </si>
  <si>
    <t>Mens J16 1x heat 2</t>
  </si>
  <si>
    <t>??</t>
  </si>
  <si>
    <t>???</t>
  </si>
  <si>
    <t>lj144x</t>
  </si>
  <si>
    <t>mj161xh1</t>
  </si>
  <si>
    <t>mj161xh2</t>
  </si>
  <si>
    <t>mj161xf</t>
  </si>
  <si>
    <t>msa1x</t>
  </si>
  <si>
    <t>mixn4</t>
  </si>
  <si>
    <t xml:space="preserve">Ladies J16 1x </t>
  </si>
  <si>
    <t>fee</t>
  </si>
  <si>
    <t>Gloucester</t>
  </si>
  <si>
    <t>Norton</t>
  </si>
  <si>
    <t>Jones</t>
  </si>
  <si>
    <t>Longstaff</t>
  </si>
  <si>
    <t>Cotterill</t>
  </si>
  <si>
    <t>Goodwin</t>
  </si>
  <si>
    <t>Gloucester Hartpury</t>
  </si>
  <si>
    <t>Bonar</t>
  </si>
  <si>
    <t>Mansfield</t>
  </si>
  <si>
    <t>Williams</t>
  </si>
  <si>
    <t>Bird</t>
  </si>
  <si>
    <t>Druzga</t>
  </si>
  <si>
    <t>English</t>
  </si>
  <si>
    <t>Luffman</t>
  </si>
  <si>
    <t>Mens J18 4+</t>
  </si>
  <si>
    <t>Stockton</t>
  </si>
  <si>
    <t xml:space="preserve">S </t>
  </si>
  <si>
    <t>Taunton</t>
  </si>
  <si>
    <t>S Sanger-Davies</t>
  </si>
  <si>
    <t>K Griffiths</t>
  </si>
  <si>
    <t>K Foster</t>
  </si>
  <si>
    <t>Chelston</t>
  </si>
  <si>
    <t>Boat</t>
  </si>
  <si>
    <t>Frow</t>
  </si>
  <si>
    <t>Mary Able</t>
  </si>
  <si>
    <t>A Hallett</t>
  </si>
  <si>
    <t>Jano</t>
  </si>
  <si>
    <t>G Groves</t>
  </si>
  <si>
    <t>G Hawkey</t>
  </si>
  <si>
    <t>Chinn</t>
  </si>
  <si>
    <t>J Blair</t>
  </si>
  <si>
    <t>La Bella donna</t>
  </si>
  <si>
    <t>Boarders</t>
  </si>
  <si>
    <t>H Kelsey</t>
  </si>
  <si>
    <t>P Piper</t>
  </si>
  <si>
    <t>Starlight</t>
  </si>
  <si>
    <t>Mixed Nov 2x</t>
  </si>
  <si>
    <t>D Philips</t>
  </si>
  <si>
    <t>T Wingfield</t>
  </si>
  <si>
    <t>Vic Goade</t>
  </si>
  <si>
    <t>Mixed Nov 4x</t>
  </si>
  <si>
    <t>Greenbank Falmouth</t>
  </si>
  <si>
    <t>Chris Moyle</t>
  </si>
  <si>
    <t>Alex Mungles</t>
  </si>
  <si>
    <t>Tim Wilkinson</t>
  </si>
  <si>
    <t>Phil Farndon</t>
  </si>
  <si>
    <t>R Owens</t>
  </si>
  <si>
    <t>Andy Westcott</t>
  </si>
  <si>
    <t>Rich Braunton</t>
  </si>
  <si>
    <t>Sarah Lewis</t>
  </si>
  <si>
    <t>James Kerr</t>
  </si>
  <si>
    <t>Aaron Wilkins</t>
  </si>
  <si>
    <t>Rosie Owens</t>
  </si>
  <si>
    <t>Bethan Owens</t>
  </si>
  <si>
    <t>A Westcott</t>
  </si>
  <si>
    <t>Bethan Ownes</t>
  </si>
  <si>
    <t>G Wilkins</t>
  </si>
  <si>
    <t>L Wilkins</t>
  </si>
  <si>
    <t>M Fishleigh</t>
  </si>
  <si>
    <t>O Skene-Smith</t>
  </si>
  <si>
    <t>tba</t>
  </si>
  <si>
    <t>A Prust</t>
  </si>
  <si>
    <t>J Lamont</t>
  </si>
  <si>
    <t>J Williams</t>
  </si>
  <si>
    <t>A Curtis</t>
  </si>
  <si>
    <t>R Prust</t>
  </si>
  <si>
    <t>M Lobato</t>
  </si>
  <si>
    <t>M Lamont</t>
  </si>
  <si>
    <t>J Gay</t>
  </si>
  <si>
    <t>M Harris</t>
  </si>
  <si>
    <t>D Crowther</t>
  </si>
  <si>
    <t>A Theakstone</t>
  </si>
  <si>
    <t>T Brackenbury</t>
  </si>
  <si>
    <t>A Allin</t>
  </si>
  <si>
    <t>S O'Conner</t>
  </si>
  <si>
    <t>B Gayson</t>
  </si>
  <si>
    <t>H Vincent</t>
  </si>
  <si>
    <t>A Jones</t>
  </si>
  <si>
    <t>C Pascoe</t>
  </si>
  <si>
    <t>R Roach</t>
  </si>
  <si>
    <t>E Pettinger</t>
  </si>
  <si>
    <t>B Bryon Edmond</t>
  </si>
  <si>
    <t>M Phillips</t>
  </si>
  <si>
    <t>M Tooley</t>
  </si>
  <si>
    <t>AN Other</t>
  </si>
  <si>
    <t>T Whittet</t>
  </si>
  <si>
    <t>S Clark</t>
  </si>
  <si>
    <t>J Hanbury</t>
  </si>
  <si>
    <t>C Payne</t>
  </si>
  <si>
    <t>Z Butcher</t>
  </si>
  <si>
    <t>A Jenner</t>
  </si>
  <si>
    <t>M Hawkyard</t>
  </si>
  <si>
    <t>C Jones</t>
  </si>
  <si>
    <t>L Cate</t>
  </si>
  <si>
    <t>P Speed</t>
  </si>
  <si>
    <t>T May</t>
  </si>
  <si>
    <t>W Speed</t>
  </si>
  <si>
    <t>T Wilkinson</t>
  </si>
  <si>
    <t>L Reiser</t>
  </si>
  <si>
    <t>J Oswald</t>
  </si>
  <si>
    <t>T Parry Jones</t>
  </si>
  <si>
    <t>R Thorne</t>
  </si>
  <si>
    <t>L Manning</t>
  </si>
  <si>
    <t>E Wright</t>
  </si>
  <si>
    <t>E Edwards</t>
  </si>
  <si>
    <t>H Troike</t>
  </si>
  <si>
    <t>S Alberici</t>
  </si>
  <si>
    <t>J Speed</t>
  </si>
  <si>
    <t>A King</t>
  </si>
  <si>
    <t>S Parker</t>
  </si>
  <si>
    <t>J Hamilton Kates</t>
  </si>
  <si>
    <t>J Stewart</t>
  </si>
  <si>
    <t>P Stewart</t>
  </si>
  <si>
    <t>A Ginisty</t>
  </si>
  <si>
    <t>L Jensen</t>
  </si>
  <si>
    <t>G Prior</t>
  </si>
  <si>
    <t>K Blackborow</t>
  </si>
  <si>
    <t>J Bryon Edmond</t>
  </si>
  <si>
    <t>S Clarke</t>
  </si>
  <si>
    <t>J Hall</t>
  </si>
  <si>
    <t>C Mott</t>
  </si>
  <si>
    <t>D Alberici</t>
  </si>
  <si>
    <t>J Ryley</t>
  </si>
  <si>
    <t>M Payne</t>
  </si>
  <si>
    <t>S Reiser</t>
  </si>
  <si>
    <t>J Briant</t>
  </si>
  <si>
    <t>J Hladkij</t>
  </si>
  <si>
    <t>Martin Burridge</t>
  </si>
  <si>
    <t>J Schroeder</t>
  </si>
  <si>
    <t>Plymouth ARC</t>
  </si>
  <si>
    <t>Jacob Dawson</t>
  </si>
  <si>
    <t>Dave Reeby</t>
  </si>
  <si>
    <t>Nick Moffatt</t>
  </si>
  <si>
    <t>Sam Cload</t>
  </si>
  <si>
    <t>Paul Brew</t>
  </si>
  <si>
    <t>Robin Brew</t>
  </si>
  <si>
    <t>Matt Carlson</t>
  </si>
  <si>
    <t>Jack Lester</t>
  </si>
  <si>
    <t>Chris Watchman</t>
  </si>
  <si>
    <t>Ashleigh Freeman</t>
  </si>
  <si>
    <t>Natalia Rye-Carriegas</t>
  </si>
  <si>
    <t>Laura Macro</t>
  </si>
  <si>
    <t>Lloyd Barron-Robinson</t>
  </si>
  <si>
    <t>Jack James</t>
  </si>
  <si>
    <t>T Preston</t>
  </si>
  <si>
    <t>Mixed Sen B 4+</t>
  </si>
  <si>
    <t xml:space="preserve">C Smith </t>
  </si>
  <si>
    <t>Cox Torquay</t>
  </si>
  <si>
    <t>Ladies Sen B 2x</t>
  </si>
  <si>
    <t>Ladies Vet D 4+</t>
  </si>
  <si>
    <t>Ladies Vet C 4+</t>
  </si>
  <si>
    <t>Mens Sen B 1x</t>
  </si>
  <si>
    <t>Mens Sen A 4+</t>
  </si>
  <si>
    <t>Mens Sen C 2-</t>
  </si>
  <si>
    <t>Mens Vet D 4+</t>
  </si>
  <si>
    <t>Mens Vet A 4+</t>
  </si>
  <si>
    <t>V Millington</t>
  </si>
  <si>
    <t>Pooley</t>
  </si>
  <si>
    <t>Shaw</t>
  </si>
  <si>
    <t>A Schwendel</t>
  </si>
  <si>
    <t>Kim Peters</t>
  </si>
  <si>
    <t>Katie Lean</t>
  </si>
  <si>
    <t>Karen Jales</t>
  </si>
  <si>
    <t>Ali Browning</t>
  </si>
  <si>
    <t>Christine Malseed</t>
  </si>
  <si>
    <t>Varuni Wimalasiri</t>
  </si>
  <si>
    <t>Paignton ARC</t>
  </si>
  <si>
    <t>Mike Maddocks</t>
  </si>
  <si>
    <t>Sean Middleton</t>
  </si>
  <si>
    <t>Sam Falconer</t>
  </si>
  <si>
    <t>Aaron Young</t>
  </si>
  <si>
    <t>Ella Collins</t>
  </si>
  <si>
    <t>Bridget Garry</t>
  </si>
  <si>
    <t>Charlie Martin</t>
  </si>
  <si>
    <t>Rachel Cooper</t>
  </si>
  <si>
    <t>Corrie-Jane Crook</t>
  </si>
  <si>
    <t>Aimee Christer</t>
  </si>
  <si>
    <t>Abbie Twaites</t>
  </si>
  <si>
    <t>Georgina Jones</t>
  </si>
  <si>
    <t>Rosie Nickells</t>
  </si>
  <si>
    <t>Rob Harris</t>
  </si>
  <si>
    <t>Mike Lister</t>
  </si>
  <si>
    <t>Mens Nov 1x final</t>
  </si>
  <si>
    <t>Mens Nov 1x heat 1</t>
  </si>
  <si>
    <t>Mens Nov 1x heat 2</t>
  </si>
  <si>
    <t>DT 1</t>
  </si>
  <si>
    <t>Ladies Vet 4+</t>
  </si>
  <si>
    <t>_lv4</t>
  </si>
  <si>
    <t>mixsb4</t>
  </si>
  <si>
    <t>_mv4</t>
  </si>
  <si>
    <t>_msc2</t>
  </si>
  <si>
    <t>_msb4</t>
  </si>
  <si>
    <t>msb2x</t>
  </si>
  <si>
    <t>msb1x</t>
  </si>
  <si>
    <t>_msa4</t>
  </si>
  <si>
    <t>Mens Vet 1x C</t>
  </si>
  <si>
    <t>Mens Vet 1x F</t>
  </si>
  <si>
    <t>Mens Open 8</t>
  </si>
  <si>
    <t>_mo8</t>
  </si>
  <si>
    <t>DT 3</t>
  </si>
  <si>
    <t>DT 4</t>
  </si>
  <si>
    <t>lsa1x</t>
  </si>
  <si>
    <t>DT 5</t>
  </si>
  <si>
    <t>DT 6</t>
  </si>
  <si>
    <t>lj161x</t>
  </si>
  <si>
    <t>mn1xf</t>
  </si>
  <si>
    <t>_mj184</t>
  </si>
  <si>
    <t>mn1xh1</t>
  </si>
  <si>
    <t>mn1xh2</t>
  </si>
  <si>
    <t>lsb2x</t>
  </si>
  <si>
    <t>mixn2x</t>
  </si>
  <si>
    <t>Mens Vet 1x D</t>
  </si>
  <si>
    <t>C White</t>
  </si>
  <si>
    <t>A Alford</t>
  </si>
  <si>
    <t>E Raffe</t>
  </si>
  <si>
    <t>H Webbe</t>
  </si>
  <si>
    <t>K Keenan</t>
  </si>
  <si>
    <t>K Webbe</t>
  </si>
  <si>
    <t>M Fischer</t>
  </si>
  <si>
    <t>M Pennington</t>
  </si>
  <si>
    <t>N Reed</t>
  </si>
  <si>
    <t>S Clements</t>
  </si>
  <si>
    <t>S Craddock</t>
  </si>
  <si>
    <t>W Manners</t>
  </si>
  <si>
    <t>C Pennington (Blues)</t>
  </si>
  <si>
    <t>C Pennington (Reds)</t>
  </si>
  <si>
    <t>Jessica Middleton</t>
  </si>
  <si>
    <t>mixn4x</t>
  </si>
  <si>
    <t>Cameron Rogers</t>
  </si>
  <si>
    <t>Alex Walker</t>
  </si>
  <si>
    <t>Jonty</t>
  </si>
  <si>
    <t>Mixed Senior B 4+</t>
  </si>
  <si>
    <t>Mixed Novice 4x</t>
  </si>
  <si>
    <t>Mixed Novice 4+</t>
  </si>
  <si>
    <t>Mixed Novice 2x</t>
  </si>
  <si>
    <t>Time</t>
  </si>
  <si>
    <t>Race</t>
  </si>
  <si>
    <t>Men's Senior A 4+</t>
  </si>
  <si>
    <t>Men's Junior 16 2x</t>
  </si>
  <si>
    <t>Men's Junior 14 2x</t>
  </si>
  <si>
    <t>Men's Novice 2x</t>
  </si>
  <si>
    <t>Men's Senior C 2x</t>
  </si>
  <si>
    <t>Men's Junior 14 1x</t>
  </si>
  <si>
    <t>Men's Senior C 4+</t>
  </si>
  <si>
    <t>Men's Junior 18 1x</t>
  </si>
  <si>
    <t>Men's Vet 1x</t>
  </si>
  <si>
    <t>Men's Senior C 2-</t>
  </si>
  <si>
    <t>Men's Senior C 1x</t>
  </si>
  <si>
    <t>Men's Junior 16 4x</t>
  </si>
  <si>
    <t>Men's Senior A 1x</t>
  </si>
  <si>
    <t>Men's Junior 14 4x</t>
  </si>
  <si>
    <t>Men's Junior 18 2x</t>
  </si>
  <si>
    <t>Men's Junior 18 4+</t>
  </si>
  <si>
    <t>Men's Senior B 4+</t>
  </si>
  <si>
    <t>Men's Vet 4+</t>
  </si>
  <si>
    <t>Men's Senior B 2x</t>
  </si>
  <si>
    <t>Men's Senior B 1x</t>
  </si>
  <si>
    <t>Men's Novice 4+</t>
  </si>
  <si>
    <t>Ladies' Senior C 4+</t>
  </si>
  <si>
    <t xml:space="preserve">Ladies' Junior 16 1x </t>
  </si>
  <si>
    <t>Ladies' Vet 4+</t>
  </si>
  <si>
    <t>Ladies' Novice 1x</t>
  </si>
  <si>
    <t>Ladies' Junior 16 4x</t>
  </si>
  <si>
    <t>Ladies' Senior A 1x</t>
  </si>
  <si>
    <t>Ladies' Junior 14 2x</t>
  </si>
  <si>
    <t>Ladies' Junior 18 1x</t>
  </si>
  <si>
    <t xml:space="preserve">Ladies' Junior 16 2x </t>
  </si>
  <si>
    <t>Ladies' Junior 18 2x</t>
  </si>
  <si>
    <t>Ladies' Junior 14 4x</t>
  </si>
  <si>
    <t>Ladies' Novice 4+</t>
  </si>
  <si>
    <t>Ladies' Novice 2x</t>
  </si>
  <si>
    <t>Ladies' Senior B 2x</t>
  </si>
  <si>
    <t>Ladies' Junior 14 1x</t>
  </si>
  <si>
    <t>Men's Junior 16 1x Heat 1</t>
  </si>
  <si>
    <t>Men's Junior 16 1x Heat 2</t>
  </si>
  <si>
    <t>Men's Novice 1x Heat 1</t>
  </si>
  <si>
    <t>Men's Novice 1x Heat 2</t>
  </si>
  <si>
    <t>Men's Junior 16 1x Final</t>
  </si>
  <si>
    <t>Men's Novice 1x Final</t>
  </si>
  <si>
    <t>Fees received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</si>
</sst>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&quot;$&quot;#,##0.00_);\(&quot;$&quot;#,##0.00\)"/>
    <numFmt numFmtId="165" formatCode="h:mm"/>
    <numFmt numFmtId="166" formatCode="&quot;£&quot;#,##0.00"/>
  </numFmts>
  <fonts count="9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rgb="FFFF0000"/>
      <name val="Arial"/>
      <family val="2"/>
    </font>
    <font>
      <sz val="12"/>
      <name val="Times New Roman"/>
      <family val="1"/>
    </font>
    <font>
      <b/>
      <sz val="10"/>
      <name val="Arial"/>
      <family val="2"/>
    </font>
    <font>
      <sz val="10"/>
      <color theme="0" tint="-0.249977111117893"/>
      <name val="Arial"/>
      <family val="2"/>
    </font>
    <font>
      <sz val="11"/>
      <color indexed="8"/>
      <name val="Calibri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8" fillId="0" borderId="0"/>
  </cellStyleXfs>
  <cellXfs count="70">
    <xf numFmtId="0" fontId="0" fillId="0" borderId="0" xfId="0"/>
    <xf numFmtId="0" fontId="1" fillId="0" borderId="0" xfId="0" applyFont="1" applyFill="1" applyBorder="1" applyProtection="1">
      <protection locked="0"/>
    </xf>
    <xf numFmtId="0" fontId="2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Border="1" applyAlignment="1" applyProtection="1">
      <alignment horizontal="center"/>
      <protection locked="0"/>
    </xf>
    <xf numFmtId="0" fontId="1" fillId="0" borderId="0" xfId="0" applyFont="1" applyFill="1" applyProtection="1">
      <protection locked="0"/>
    </xf>
    <xf numFmtId="0" fontId="1" fillId="0" borderId="0" xfId="0" applyNumberFormat="1" applyFont="1" applyFill="1" applyBorder="1" applyAlignment="1" applyProtection="1">
      <protection locked="0"/>
    </xf>
    <xf numFmtId="0" fontId="1" fillId="0" borderId="0" xfId="0" applyFont="1" applyFill="1" applyAlignment="1" applyProtection="1">
      <alignment horizontal="center"/>
      <protection locked="0"/>
    </xf>
    <xf numFmtId="165" fontId="1" fillId="0" borderId="0" xfId="0" applyNumberFormat="1" applyFont="1" applyFill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left"/>
      <protection locked="0"/>
    </xf>
    <xf numFmtId="0" fontId="1" fillId="0" borderId="0" xfId="0" applyNumberFormat="1" applyFont="1" applyFill="1" applyBorder="1" applyAlignment="1" applyProtection="1">
      <alignment vertical="top" wrapText="1"/>
      <protection locked="0"/>
    </xf>
    <xf numFmtId="0" fontId="1" fillId="0" borderId="0" xfId="0" applyNumberFormat="1" applyFont="1" applyFill="1" applyBorder="1" applyAlignment="1" applyProtection="1">
      <alignment horizontal="left" vertical="top" wrapText="1"/>
      <protection locked="0"/>
    </xf>
    <xf numFmtId="0" fontId="1" fillId="0" borderId="0" xfId="0" applyNumberFormat="1" applyFont="1" applyFill="1" applyBorder="1" applyAlignment="1" applyProtection="1">
      <alignment horizontal="center"/>
      <protection locked="0"/>
    </xf>
    <xf numFmtId="164" fontId="1" fillId="0" borderId="0" xfId="0" applyNumberFormat="1" applyFont="1" applyFill="1" applyBorder="1" applyAlignment="1" applyProtection="1">
      <alignment horizontal="left"/>
      <protection locked="0"/>
    </xf>
    <xf numFmtId="0" fontId="4" fillId="0" borderId="0" xfId="0" applyNumberFormat="1" applyFont="1" applyFill="1" applyBorder="1" applyAlignment="1" applyProtection="1">
      <protection locked="0"/>
    </xf>
    <xf numFmtId="164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Alignment="1">
      <alignment horizontal="center"/>
    </xf>
    <xf numFmtId="0" fontId="1" fillId="0" borderId="0" xfId="0" applyFont="1"/>
    <xf numFmtId="165" fontId="1" fillId="0" borderId="0" xfId="0" applyNumberFormat="1" applyFont="1" applyFill="1" applyProtection="1">
      <protection locked="0"/>
    </xf>
    <xf numFmtId="165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1" fontId="1" fillId="0" borderId="0" xfId="0" applyNumberFormat="1" applyFont="1" applyFill="1" applyBorder="1" applyAlignment="1" applyProtection="1">
      <alignment horizontal="center"/>
      <protection locked="0"/>
    </xf>
    <xf numFmtId="0" fontId="1" fillId="0" borderId="0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 applyBorder="1"/>
    <xf numFmtId="0" fontId="7" fillId="0" borderId="0" xfId="0" applyFont="1" applyFill="1" applyProtection="1">
      <protection locked="0"/>
    </xf>
    <xf numFmtId="0" fontId="7" fillId="0" borderId="0" xfId="0" applyFont="1" applyAlignment="1">
      <alignment vertical="center" wrapText="1"/>
    </xf>
    <xf numFmtId="20" fontId="7" fillId="0" borderId="0" xfId="0" applyNumberFormat="1" applyFont="1" applyAlignment="1">
      <alignment vertical="center" wrapText="1"/>
    </xf>
    <xf numFmtId="0" fontId="1" fillId="0" borderId="0" xfId="0" applyFont="1" applyBorder="1"/>
    <xf numFmtId="165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Border="1"/>
    <xf numFmtId="0" fontId="5" fillId="0" borderId="0" xfId="0" applyFont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4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protection locked="0"/>
    </xf>
    <xf numFmtId="0" fontId="1" fillId="0" borderId="2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protection locked="0"/>
    </xf>
    <xf numFmtId="0" fontId="1" fillId="0" borderId="1" xfId="0" applyNumberFormat="1" applyFont="1" applyFill="1" applyBorder="1" applyAlignment="1" applyProtection="1">
      <protection locked="0"/>
    </xf>
    <xf numFmtId="0" fontId="1" fillId="0" borderId="3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>
      <protection locked="0"/>
    </xf>
    <xf numFmtId="20" fontId="1" fillId="0" borderId="0" xfId="0" applyNumberFormat="1" applyFont="1" applyFill="1" applyAlignment="1" applyProtection="1">
      <alignment horizontal="center"/>
      <protection locked="0"/>
    </xf>
    <xf numFmtId="165" fontId="1" fillId="0" borderId="0" xfId="0" applyNumberFormat="1" applyFont="1" applyFill="1" applyBorder="1" applyAlignment="1" applyProtection="1">
      <protection locked="0"/>
    </xf>
    <xf numFmtId="0" fontId="6" fillId="0" borderId="0" xfId="0" applyFont="1" applyFill="1" applyBorder="1" applyAlignment="1" applyProtection="1">
      <alignment horizontal="center"/>
      <protection locked="0"/>
    </xf>
    <xf numFmtId="0" fontId="6" fillId="0" borderId="0" xfId="0" applyFont="1" applyFill="1" applyBorder="1" applyProtection="1">
      <protection locked="0"/>
    </xf>
    <xf numFmtId="0" fontId="6" fillId="0" borderId="0" xfId="0" applyFont="1"/>
    <xf numFmtId="0" fontId="6" fillId="0" borderId="0" xfId="0" applyNumberFormat="1" applyFont="1" applyFill="1" applyBorder="1" applyAlignment="1" applyProtection="1">
      <alignment horizontal="center"/>
      <protection locked="0"/>
    </xf>
    <xf numFmtId="1" fontId="6" fillId="0" borderId="0" xfId="0" applyNumberFormat="1" applyFont="1" applyFill="1" applyBorder="1" applyAlignment="1" applyProtection="1">
      <alignment horizontal="center"/>
      <protection locked="0"/>
    </xf>
    <xf numFmtId="0" fontId="6" fillId="0" borderId="0" xfId="0" applyNumberFormat="1" applyFont="1" applyFill="1" applyBorder="1" applyAlignment="1" applyProtection="1">
      <protection locked="0"/>
    </xf>
    <xf numFmtId="165" fontId="1" fillId="0" borderId="7" xfId="0" applyNumberFormat="1" applyFont="1" applyFill="1" applyBorder="1" applyAlignment="1" applyProtection="1">
      <alignment horizontal="center"/>
      <protection locked="0"/>
    </xf>
    <xf numFmtId="0" fontId="1" fillId="0" borderId="0" xfId="0" applyFont="1" applyBorder="1" applyAlignment="1">
      <alignment horizontal="center"/>
    </xf>
    <xf numFmtId="1" fontId="1" fillId="0" borderId="0" xfId="0" applyNumberFormat="1" applyFont="1" applyFill="1" applyBorder="1" applyAlignment="1" applyProtection="1">
      <protection locked="0"/>
    </xf>
    <xf numFmtId="166" fontId="1" fillId="0" borderId="0" xfId="0" applyNumberFormat="1" applyFont="1" applyFill="1" applyBorder="1" applyAlignment="1" applyProtection="1">
      <protection locked="0"/>
    </xf>
    <xf numFmtId="0" fontId="1" fillId="0" borderId="7" xfId="0" applyNumberFormat="1" applyFont="1" applyFill="1" applyBorder="1" applyAlignment="1" applyProtection="1">
      <alignment horizontal="center"/>
      <protection locked="0"/>
    </xf>
    <xf numFmtId="1" fontId="1" fillId="0" borderId="7" xfId="0" applyNumberFormat="1" applyFont="1" applyFill="1" applyBorder="1" applyAlignment="1" applyProtection="1">
      <alignment horizontal="center"/>
      <protection locked="0"/>
    </xf>
    <xf numFmtId="166" fontId="1" fillId="0" borderId="7" xfId="0" applyNumberFormat="1" applyFont="1" applyFill="1" applyBorder="1" applyAlignment="1" applyProtection="1">
      <protection locked="0"/>
    </xf>
    <xf numFmtId="0" fontId="1" fillId="0" borderId="10" xfId="0" applyNumberFormat="1" applyFont="1" applyFill="1" applyBorder="1" applyAlignment="1" applyProtection="1">
      <alignment horizontal="center"/>
      <protection locked="0"/>
    </xf>
    <xf numFmtId="1" fontId="1" fillId="0" borderId="10" xfId="0" applyNumberFormat="1" applyFont="1" applyFill="1" applyBorder="1" applyAlignment="1" applyProtection="1">
      <alignment horizontal="center"/>
      <protection locked="0"/>
    </xf>
    <xf numFmtId="165" fontId="1" fillId="0" borderId="10" xfId="0" applyNumberFormat="1" applyFont="1" applyFill="1" applyBorder="1" applyAlignment="1" applyProtection="1">
      <alignment horizontal="center"/>
      <protection locked="0"/>
    </xf>
    <xf numFmtId="165" fontId="1" fillId="0" borderId="10" xfId="0" applyNumberFormat="1" applyFont="1" applyFill="1" applyBorder="1" applyAlignment="1" applyProtection="1">
      <protection locked="0"/>
    </xf>
    <xf numFmtId="166" fontId="1" fillId="0" borderId="10" xfId="0" applyNumberFormat="1" applyFont="1" applyFill="1" applyBorder="1" applyAlignment="1" applyProtection="1">
      <protection locked="0"/>
    </xf>
    <xf numFmtId="0" fontId="1" fillId="0" borderId="5" xfId="0" applyNumberFormat="1" applyFont="1" applyFill="1" applyBorder="1" applyAlignment="1" applyProtection="1">
      <alignment horizontal="center"/>
      <protection locked="0"/>
    </xf>
    <xf numFmtId="1" fontId="1" fillId="0" borderId="5" xfId="0" applyNumberFormat="1" applyFont="1" applyFill="1" applyBorder="1" applyAlignment="1" applyProtection="1">
      <alignment horizontal="center"/>
      <protection locked="0"/>
    </xf>
    <xf numFmtId="165" fontId="1" fillId="0" borderId="5" xfId="0" applyNumberFormat="1" applyFont="1" applyFill="1" applyBorder="1" applyAlignment="1" applyProtection="1">
      <alignment horizontal="center"/>
      <protection locked="0"/>
    </xf>
    <xf numFmtId="166" fontId="1" fillId="0" borderId="5" xfId="0" applyNumberFormat="1" applyFont="1" applyFill="1" applyBorder="1" applyAlignment="1" applyProtection="1">
      <protection locked="0"/>
    </xf>
    <xf numFmtId="0" fontId="6" fillId="0" borderId="8" xfId="0" applyNumberFormat="1" applyFont="1" applyFill="1" applyBorder="1" applyAlignment="1" applyProtection="1">
      <protection locked="0"/>
    </xf>
    <xf numFmtId="0" fontId="6" fillId="0" borderId="9" xfId="0" applyNumberFormat="1" applyFont="1" applyFill="1" applyBorder="1" applyAlignment="1" applyProtection="1">
      <protection locked="0"/>
    </xf>
    <xf numFmtId="0" fontId="6" fillId="0" borderId="9" xfId="0" applyFont="1" applyBorder="1"/>
    <xf numFmtId="166" fontId="6" fillId="0" borderId="11" xfId="0" applyNumberFormat="1" applyFont="1" applyFill="1" applyBorder="1" applyAlignment="1" applyProtection="1">
      <protection locked="0"/>
    </xf>
    <xf numFmtId="166" fontId="6" fillId="0" borderId="0" xfId="0" applyNumberFormat="1" applyFont="1" applyFill="1" applyBorder="1" applyAlignment="1" applyProtection="1">
      <protection locked="0"/>
    </xf>
    <xf numFmtId="166" fontId="6" fillId="0" borderId="6" xfId="0" applyNumberFormat="1" applyFont="1" applyFill="1" applyBorder="1" applyAlignment="1" applyProtection="1">
      <protection locked="0"/>
    </xf>
    <xf numFmtId="166" fontId="6" fillId="0" borderId="11" xfId="0" applyNumberFormat="1" applyFont="1" applyBorder="1"/>
    <xf numFmtId="20" fontId="6" fillId="0" borderId="0" xfId="0" applyNumberFormat="1" applyFont="1" applyFill="1" applyBorder="1" applyAlignment="1" applyProtection="1">
      <alignment horizontal="center"/>
      <protection locked="0"/>
    </xf>
  </cellXfs>
  <cellStyles count="3">
    <cellStyle name="Excel Built-in Normal" xfId="2"/>
    <cellStyle name="Normal" xfId="0" builtinId="0"/>
    <cellStyle name="Normal 2" xfId="1"/>
  </cellStyles>
  <dxfs count="4">
    <dxf>
      <fill>
        <patternFill>
          <bgColor indexed="13"/>
        </patternFill>
      </fill>
    </dxf>
    <dxf>
      <fill>
        <patternFill>
          <bgColor indexed="45"/>
        </patternFill>
      </fill>
    </dxf>
    <dxf>
      <fill>
        <patternFill>
          <bgColor indexed="10"/>
        </patternFill>
      </fill>
    </dxf>
    <dxf>
      <fill>
        <patternFill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A1:L639"/>
  <sheetViews>
    <sheetView tabSelected="1" workbookViewId="0">
      <pane ySplit="1" topLeftCell="A466" activePane="bottomLeft" state="frozen"/>
      <selection pane="bottomLeft" activeCell="L482" sqref="L482"/>
    </sheetView>
  </sheetViews>
  <sheetFormatPr defaultColWidth="8" defaultRowHeight="12.75" customHeight="1"/>
  <cols>
    <col min="1" max="1" width="20.85546875" style="5" customWidth="1"/>
    <col min="2" max="2" width="19.7109375" style="5" customWidth="1"/>
    <col min="3" max="3" width="6.28515625" style="11" customWidth="1"/>
    <col min="4" max="4" width="4.140625" style="20" customWidth="1"/>
    <col min="5" max="5" width="23.7109375" style="8" customWidth="1"/>
    <col min="6" max="6" width="10" style="11" customWidth="1"/>
    <col min="7" max="7" width="9.28515625" style="20" customWidth="1"/>
    <col min="8" max="8" width="9.28515625" style="5" customWidth="1"/>
    <col min="9" max="9" width="5.85546875" style="39" customWidth="1"/>
    <col min="10" max="10" width="9" style="5" customWidth="1"/>
    <col min="11" max="11" width="8" style="45"/>
    <col min="12" max="16384" width="8" style="5"/>
  </cols>
  <sheetData>
    <row r="1" spans="1:12" s="43" customFormat="1" ht="12.75" customHeight="1">
      <c r="A1" s="43" t="s">
        <v>0</v>
      </c>
      <c r="B1" s="43" t="s">
        <v>1</v>
      </c>
      <c r="C1" s="43" t="s">
        <v>8</v>
      </c>
      <c r="E1" s="43" t="s">
        <v>2</v>
      </c>
      <c r="F1" s="43" t="s">
        <v>7</v>
      </c>
      <c r="G1" s="44" t="s">
        <v>32</v>
      </c>
      <c r="H1" s="27" t="s">
        <v>34</v>
      </c>
      <c r="I1" s="45"/>
      <c r="J1" s="43" t="s">
        <v>153</v>
      </c>
      <c r="L1" s="43" t="s">
        <v>433</v>
      </c>
    </row>
    <row r="2" spans="1:12" ht="12.75" customHeight="1">
      <c r="A2" s="33" t="s">
        <v>36</v>
      </c>
      <c r="B2" s="34" t="s">
        <v>56</v>
      </c>
      <c r="C2" s="50"/>
      <c r="D2" s="34"/>
      <c r="E2" s="34" t="s">
        <v>370</v>
      </c>
      <c r="F2" s="50" t="s">
        <v>4</v>
      </c>
      <c r="G2" s="51">
        <f>lj162x</f>
        <v>23</v>
      </c>
      <c r="H2" s="46">
        <f>tlj162x</f>
        <v>0.60069444444444442</v>
      </c>
      <c r="I2" s="34"/>
      <c r="J2" s="52">
        <v>3.5</v>
      </c>
      <c r="K2" s="62"/>
    </row>
    <row r="3" spans="1:12" ht="12.75" customHeight="1">
      <c r="A3" s="35" t="s">
        <v>36</v>
      </c>
      <c r="B3" s="5" t="s">
        <v>56</v>
      </c>
      <c r="D3" s="5"/>
      <c r="E3" s="5" t="s">
        <v>113</v>
      </c>
      <c r="F3" s="11" t="s">
        <v>3</v>
      </c>
      <c r="G3" s="20">
        <f>lj162x</f>
        <v>23</v>
      </c>
      <c r="H3" s="18">
        <f>tlj162x</f>
        <v>0.60069444444444442</v>
      </c>
      <c r="I3" s="18"/>
      <c r="J3" s="49">
        <v>3.5</v>
      </c>
      <c r="K3" s="63"/>
    </row>
    <row r="4" spans="1:12" ht="12.75" customHeight="1">
      <c r="A4" s="35" t="s">
        <v>36</v>
      </c>
      <c r="B4" s="5" t="s">
        <v>57</v>
      </c>
      <c r="D4" s="5"/>
      <c r="E4" s="5" t="s">
        <v>111</v>
      </c>
      <c r="G4" s="20">
        <f>lj181x</f>
        <v>22</v>
      </c>
      <c r="H4" s="18">
        <f>tlj181x</f>
        <v>0.59722222222222221</v>
      </c>
      <c r="I4" s="5"/>
      <c r="J4" s="49">
        <v>3.5</v>
      </c>
      <c r="K4" s="63"/>
    </row>
    <row r="5" spans="1:12" ht="12.75" customHeight="1">
      <c r="A5" s="35" t="s">
        <v>36</v>
      </c>
      <c r="B5" s="5" t="s">
        <v>19</v>
      </c>
      <c r="C5" s="11">
        <v>1</v>
      </c>
      <c r="D5" s="5"/>
      <c r="E5" s="5" t="s">
        <v>369</v>
      </c>
      <c r="F5" s="11" t="s">
        <v>4</v>
      </c>
      <c r="G5" s="20">
        <f>_lsc4</f>
        <v>6</v>
      </c>
      <c r="H5" s="18">
        <f>tlsc4</f>
        <v>0.52083333333333337</v>
      </c>
      <c r="I5" s="5"/>
      <c r="J5" s="49">
        <v>4</v>
      </c>
      <c r="K5" s="63"/>
      <c r="L5" s="26"/>
    </row>
    <row r="6" spans="1:12" ht="12.75" customHeight="1">
      <c r="A6" s="35" t="s">
        <v>36</v>
      </c>
      <c r="B6" s="5" t="s">
        <v>19</v>
      </c>
      <c r="C6" s="11">
        <v>1</v>
      </c>
      <c r="D6" s="5"/>
      <c r="E6" s="5" t="s">
        <v>368</v>
      </c>
      <c r="F6" s="11">
        <v>2</v>
      </c>
      <c r="G6" s="20">
        <f>_lsc4</f>
        <v>6</v>
      </c>
      <c r="H6" s="18">
        <f>tlsc4</f>
        <v>0.52083333333333337</v>
      </c>
      <c r="I6" s="5"/>
      <c r="J6" s="49">
        <v>4</v>
      </c>
      <c r="K6" s="63"/>
    </row>
    <row r="7" spans="1:12" s="26" customFormat="1">
      <c r="A7" s="35" t="s">
        <v>36</v>
      </c>
      <c r="B7" s="5" t="s">
        <v>19</v>
      </c>
      <c r="C7" s="11">
        <v>1</v>
      </c>
      <c r="D7" s="5"/>
      <c r="E7" s="5" t="s">
        <v>367</v>
      </c>
      <c r="F7" s="11">
        <v>3</v>
      </c>
      <c r="G7" s="20">
        <f>_lsc4</f>
        <v>6</v>
      </c>
      <c r="H7" s="18">
        <f>tlsc4</f>
        <v>0.52083333333333337</v>
      </c>
      <c r="I7" s="5"/>
      <c r="J7" s="49">
        <v>4</v>
      </c>
      <c r="K7" s="63"/>
    </row>
    <row r="8" spans="1:12" ht="12.75" customHeight="1">
      <c r="A8" s="35" t="s">
        <v>36</v>
      </c>
      <c r="B8" s="5" t="s">
        <v>19</v>
      </c>
      <c r="C8" s="11">
        <v>1</v>
      </c>
      <c r="D8" s="5"/>
      <c r="E8" s="5" t="s">
        <v>371</v>
      </c>
      <c r="F8" s="11" t="s">
        <v>3</v>
      </c>
      <c r="G8" s="20">
        <f>_lsc4</f>
        <v>6</v>
      </c>
      <c r="H8" s="18">
        <f>tlsc4</f>
        <v>0.52083333333333337</v>
      </c>
      <c r="I8" s="18"/>
      <c r="J8" s="49">
        <v>4</v>
      </c>
      <c r="K8" s="63"/>
    </row>
    <row r="9" spans="1:12" ht="12.75" customHeight="1">
      <c r="A9" s="35" t="s">
        <v>36</v>
      </c>
      <c r="B9" s="5" t="s">
        <v>19</v>
      </c>
      <c r="C9" s="11">
        <v>1</v>
      </c>
      <c r="D9" s="5"/>
      <c r="E9" s="5" t="s">
        <v>378</v>
      </c>
      <c r="F9" s="11" t="s">
        <v>5</v>
      </c>
      <c r="G9" s="20">
        <f>_lsc4</f>
        <v>6</v>
      </c>
      <c r="H9" s="18">
        <f>tlsc4</f>
        <v>0.52083333333333337</v>
      </c>
      <c r="I9" s="5"/>
      <c r="J9" s="49"/>
      <c r="K9" s="63"/>
    </row>
    <row r="10" spans="1:12" ht="12.75" customHeight="1">
      <c r="A10" s="35" t="s">
        <v>36</v>
      </c>
      <c r="B10" s="5" t="s">
        <v>19</v>
      </c>
      <c r="C10" s="11">
        <v>2</v>
      </c>
      <c r="D10" s="5"/>
      <c r="E10" s="5" t="s">
        <v>115</v>
      </c>
      <c r="F10" s="11" t="s">
        <v>4</v>
      </c>
      <c r="G10" s="20">
        <f>_lsc4</f>
        <v>6</v>
      </c>
      <c r="H10" s="18">
        <f>tlsc4</f>
        <v>0.52083333333333337</v>
      </c>
      <c r="I10" s="18"/>
      <c r="J10" s="49">
        <v>4</v>
      </c>
      <c r="K10" s="63"/>
      <c r="L10" s="26"/>
    </row>
    <row r="11" spans="1:12" ht="12.75" customHeight="1">
      <c r="A11" s="35" t="s">
        <v>36</v>
      </c>
      <c r="B11" s="5" t="s">
        <v>19</v>
      </c>
      <c r="C11" s="11">
        <v>2</v>
      </c>
      <c r="D11" s="5"/>
      <c r="E11" s="5" t="s">
        <v>116</v>
      </c>
      <c r="F11" s="11">
        <v>2</v>
      </c>
      <c r="G11" s="20">
        <f>_lsc4</f>
        <v>6</v>
      </c>
      <c r="H11" s="18">
        <f>tlsc4</f>
        <v>0.52083333333333337</v>
      </c>
      <c r="I11" s="18"/>
      <c r="J11" s="49">
        <v>4</v>
      </c>
      <c r="K11" s="63"/>
    </row>
    <row r="12" spans="1:12" ht="12.75" customHeight="1">
      <c r="A12" s="35" t="s">
        <v>36</v>
      </c>
      <c r="B12" s="5" t="s">
        <v>19</v>
      </c>
      <c r="C12" s="11">
        <v>2</v>
      </c>
      <c r="D12" s="5"/>
      <c r="E12" s="5" t="s">
        <v>111</v>
      </c>
      <c r="F12" s="11">
        <v>3</v>
      </c>
      <c r="G12" s="20">
        <f>_lsc4</f>
        <v>6</v>
      </c>
      <c r="H12" s="18">
        <f>tlsc4</f>
        <v>0.52083333333333337</v>
      </c>
      <c r="I12" s="5"/>
      <c r="J12" s="49">
        <v>4</v>
      </c>
      <c r="K12" s="63"/>
    </row>
    <row r="13" spans="1:12" ht="12.75" customHeight="1">
      <c r="A13" s="35" t="s">
        <v>36</v>
      </c>
      <c r="B13" s="5" t="s">
        <v>19</v>
      </c>
      <c r="C13" s="11">
        <v>2</v>
      </c>
      <c r="D13" s="5"/>
      <c r="E13" s="5" t="s">
        <v>374</v>
      </c>
      <c r="F13" s="11" t="s">
        <v>3</v>
      </c>
      <c r="G13" s="20">
        <f>_lsc4</f>
        <v>6</v>
      </c>
      <c r="H13" s="18">
        <f>tlsc4</f>
        <v>0.52083333333333337</v>
      </c>
      <c r="I13" s="5"/>
      <c r="J13" s="49">
        <v>4</v>
      </c>
      <c r="K13" s="63"/>
    </row>
    <row r="14" spans="1:12" ht="12.75" customHeight="1">
      <c r="A14" s="35" t="s">
        <v>36</v>
      </c>
      <c r="B14" s="5" t="s">
        <v>19</v>
      </c>
      <c r="C14" s="11">
        <v>2</v>
      </c>
      <c r="D14" s="5"/>
      <c r="E14" s="5" t="s">
        <v>114</v>
      </c>
      <c r="F14" s="11" t="s">
        <v>5</v>
      </c>
      <c r="G14" s="20">
        <f>_lsc4</f>
        <v>6</v>
      </c>
      <c r="H14" s="18">
        <f>tlsc4</f>
        <v>0.52083333333333337</v>
      </c>
      <c r="I14" s="5"/>
      <c r="J14" s="49"/>
      <c r="K14" s="63"/>
    </row>
    <row r="15" spans="1:12" ht="12.75" customHeight="1">
      <c r="A15" s="35" t="s">
        <v>36</v>
      </c>
      <c r="B15" s="5" t="s">
        <v>9</v>
      </c>
      <c r="D15" s="5"/>
      <c r="E15" s="5" t="s">
        <v>372</v>
      </c>
      <c r="F15" s="11" t="s">
        <v>4</v>
      </c>
      <c r="G15" s="20">
        <f>mj164x</f>
        <v>28</v>
      </c>
      <c r="H15" s="18">
        <f>tmj164x</f>
        <v>0.625</v>
      </c>
      <c r="I15" s="5"/>
      <c r="J15" s="49">
        <v>3.5</v>
      </c>
      <c r="K15" s="63"/>
    </row>
    <row r="16" spans="1:12" ht="12.75" customHeight="1">
      <c r="A16" s="35" t="s">
        <v>36</v>
      </c>
      <c r="B16" s="5" t="s">
        <v>9</v>
      </c>
      <c r="D16" s="5"/>
      <c r="E16" s="5" t="s">
        <v>366</v>
      </c>
      <c r="F16" s="11">
        <v>2</v>
      </c>
      <c r="G16" s="20">
        <f>mj164x</f>
        <v>28</v>
      </c>
      <c r="H16" s="18">
        <f>tmj164x</f>
        <v>0.625</v>
      </c>
      <c r="I16" s="5"/>
      <c r="J16" s="49">
        <v>3.5</v>
      </c>
      <c r="K16" s="63"/>
      <c r="L16" s="26"/>
    </row>
    <row r="17" spans="1:12" ht="12.75" customHeight="1">
      <c r="A17" s="35" t="s">
        <v>36</v>
      </c>
      <c r="B17" s="5" t="s">
        <v>9</v>
      </c>
      <c r="D17" s="5"/>
      <c r="E17" s="5" t="s">
        <v>113</v>
      </c>
      <c r="F17" s="11">
        <v>3</v>
      </c>
      <c r="G17" s="20">
        <f>mj164x</f>
        <v>28</v>
      </c>
      <c r="H17" s="18">
        <f>tmj164x</f>
        <v>0.625</v>
      </c>
      <c r="I17" s="26"/>
      <c r="J17" s="49">
        <v>3.5</v>
      </c>
      <c r="K17" s="64"/>
    </row>
    <row r="18" spans="1:12" ht="12.75" customHeight="1">
      <c r="A18" s="35" t="s">
        <v>36</v>
      </c>
      <c r="B18" s="5" t="s">
        <v>9</v>
      </c>
      <c r="D18" s="5"/>
      <c r="E18" s="5" t="s">
        <v>370</v>
      </c>
      <c r="F18" s="11" t="s">
        <v>3</v>
      </c>
      <c r="G18" s="20">
        <f>mj164x</f>
        <v>28</v>
      </c>
      <c r="H18" s="18">
        <f>tmj164x</f>
        <v>0.625</v>
      </c>
      <c r="I18" s="5"/>
      <c r="J18" s="49">
        <v>3.5</v>
      </c>
      <c r="K18" s="63"/>
    </row>
    <row r="19" spans="1:12" ht="12.75" customHeight="1">
      <c r="A19" s="35" t="s">
        <v>36</v>
      </c>
      <c r="B19" s="5" t="s">
        <v>9</v>
      </c>
      <c r="D19" s="5"/>
      <c r="E19" s="5" t="s">
        <v>114</v>
      </c>
      <c r="F19" s="11" t="s">
        <v>5</v>
      </c>
      <c r="G19" s="20">
        <f>mj164x</f>
        <v>28</v>
      </c>
      <c r="H19" s="18">
        <f>tmj164x</f>
        <v>0.625</v>
      </c>
      <c r="I19" s="5"/>
      <c r="J19" s="49"/>
      <c r="K19" s="63"/>
    </row>
    <row r="20" spans="1:12" ht="12.75" customHeight="1">
      <c r="A20" s="35" t="s">
        <v>36</v>
      </c>
      <c r="B20" s="5" t="s">
        <v>168</v>
      </c>
      <c r="D20" s="5"/>
      <c r="E20" s="5" t="s">
        <v>115</v>
      </c>
      <c r="F20" s="11" t="s">
        <v>4</v>
      </c>
      <c r="G20" s="20">
        <f>_Mj184</f>
        <v>34</v>
      </c>
      <c r="H20" s="18">
        <f>_tmj184</f>
        <v>0.65277777777777779</v>
      </c>
      <c r="I20" s="5"/>
      <c r="J20" s="49">
        <v>3.5</v>
      </c>
      <c r="K20" s="64"/>
    </row>
    <row r="21" spans="1:12" ht="12.75" customHeight="1">
      <c r="A21" s="35" t="s">
        <v>36</v>
      </c>
      <c r="B21" s="5" t="s">
        <v>168</v>
      </c>
      <c r="D21" s="5"/>
      <c r="E21" s="5" t="s">
        <v>377</v>
      </c>
      <c r="F21" s="11">
        <v>2</v>
      </c>
      <c r="G21" s="20">
        <f>_Mj184</f>
        <v>34</v>
      </c>
      <c r="H21" s="18">
        <f>_tmj184</f>
        <v>0.65277777777777779</v>
      </c>
      <c r="I21" s="5"/>
      <c r="J21" s="49">
        <v>3.5</v>
      </c>
      <c r="K21" s="63"/>
    </row>
    <row r="22" spans="1:12" ht="12.75" customHeight="1">
      <c r="A22" s="35" t="s">
        <v>36</v>
      </c>
      <c r="B22" s="5" t="s">
        <v>168</v>
      </c>
      <c r="D22" s="5"/>
      <c r="E22" s="5" t="s">
        <v>124</v>
      </c>
      <c r="F22" s="11">
        <v>3</v>
      </c>
      <c r="G22" s="20">
        <f>_Mj184</f>
        <v>34</v>
      </c>
      <c r="H22" s="18">
        <f>_tmj184</f>
        <v>0.65277777777777779</v>
      </c>
      <c r="I22" s="18"/>
      <c r="J22" s="49">
        <v>3.5</v>
      </c>
      <c r="K22" s="63"/>
    </row>
    <row r="23" spans="1:12" ht="12.75" customHeight="1">
      <c r="A23" s="35" t="s">
        <v>36</v>
      </c>
      <c r="B23" s="5" t="s">
        <v>168</v>
      </c>
      <c r="D23" s="5"/>
      <c r="E23" s="5" t="s">
        <v>136</v>
      </c>
      <c r="F23" s="11" t="s">
        <v>3</v>
      </c>
      <c r="G23" s="20">
        <f>_Mj184</f>
        <v>34</v>
      </c>
      <c r="H23" s="18">
        <f>_tmj184</f>
        <v>0.65277777777777779</v>
      </c>
      <c r="I23" s="5"/>
      <c r="J23" s="49">
        <v>3.5</v>
      </c>
      <c r="K23" s="63"/>
    </row>
    <row r="24" spans="1:12" ht="12.75" customHeight="1">
      <c r="A24" s="35" t="s">
        <v>36</v>
      </c>
      <c r="B24" s="5" t="s">
        <v>168</v>
      </c>
      <c r="D24" s="5"/>
      <c r="E24" s="5" t="s">
        <v>114</v>
      </c>
      <c r="F24" s="11" t="s">
        <v>5</v>
      </c>
      <c r="G24" s="20">
        <f>_Mj184</f>
        <v>34</v>
      </c>
      <c r="H24" s="18">
        <f>_tmj184</f>
        <v>0.65277777777777779</v>
      </c>
      <c r="I24" s="5"/>
      <c r="J24" s="49"/>
      <c r="K24" s="63"/>
    </row>
    <row r="25" spans="1:12" ht="12.75" customHeight="1">
      <c r="A25" s="35" t="s">
        <v>36</v>
      </c>
      <c r="B25" s="5" t="s">
        <v>61</v>
      </c>
      <c r="D25" s="5"/>
      <c r="E25" s="5" t="s">
        <v>136</v>
      </c>
      <c r="F25" s="11" t="s">
        <v>4</v>
      </c>
      <c r="G25" s="20">
        <f>mn2x</f>
        <v>11</v>
      </c>
      <c r="H25" s="18">
        <f>tmn2x</f>
        <v>0.54513888888888895</v>
      </c>
      <c r="I25" s="5"/>
      <c r="J25" s="49">
        <v>4</v>
      </c>
      <c r="K25" s="63"/>
    </row>
    <row r="26" spans="1:12" ht="12.75" customHeight="1">
      <c r="A26" s="35" t="s">
        <v>36</v>
      </c>
      <c r="B26" s="5" t="s">
        <v>61</v>
      </c>
      <c r="D26" s="5"/>
      <c r="E26" s="5" t="s">
        <v>366</v>
      </c>
      <c r="F26" s="11" t="s">
        <v>3</v>
      </c>
      <c r="G26" s="20">
        <f>mn2x</f>
        <v>11</v>
      </c>
      <c r="H26" s="18">
        <f>tmn2x</f>
        <v>0.54513888888888895</v>
      </c>
      <c r="I26" s="5"/>
      <c r="J26" s="49">
        <v>4</v>
      </c>
      <c r="K26" s="63"/>
    </row>
    <row r="27" spans="1:12" ht="12.75" customHeight="1">
      <c r="A27" s="35" t="s">
        <v>36</v>
      </c>
      <c r="B27" s="5" t="s">
        <v>20</v>
      </c>
      <c r="D27" s="5"/>
      <c r="E27" s="5" t="s">
        <v>377</v>
      </c>
      <c r="F27" s="11" t="s">
        <v>4</v>
      </c>
      <c r="G27" s="20">
        <f>_mn4</f>
        <v>44</v>
      </c>
      <c r="H27" s="18">
        <f>_tmn4</f>
        <v>0.69791666666666663</v>
      </c>
      <c r="I27" s="5"/>
      <c r="J27" s="49">
        <v>4</v>
      </c>
      <c r="K27" s="63"/>
    </row>
    <row r="28" spans="1:12" ht="12.75" customHeight="1">
      <c r="A28" s="35" t="s">
        <v>36</v>
      </c>
      <c r="B28" s="5" t="s">
        <v>20</v>
      </c>
      <c r="D28" s="5"/>
      <c r="E28" s="5" t="s">
        <v>123</v>
      </c>
      <c r="F28" s="11">
        <v>2</v>
      </c>
      <c r="G28" s="20">
        <f>_mn4</f>
        <v>44</v>
      </c>
      <c r="H28" s="18">
        <f>_tmn4</f>
        <v>0.69791666666666663</v>
      </c>
      <c r="I28" s="5"/>
      <c r="J28" s="49">
        <v>4</v>
      </c>
      <c r="K28" s="63"/>
    </row>
    <row r="29" spans="1:12" ht="12.75" customHeight="1">
      <c r="A29" s="35" t="s">
        <v>36</v>
      </c>
      <c r="B29" s="5" t="s">
        <v>20</v>
      </c>
      <c r="D29" s="5"/>
      <c r="E29" s="5" t="s">
        <v>124</v>
      </c>
      <c r="F29" s="11">
        <v>3</v>
      </c>
      <c r="G29" s="20">
        <f>_mn4</f>
        <v>44</v>
      </c>
      <c r="H29" s="18">
        <f>_tmn4</f>
        <v>0.69791666666666663</v>
      </c>
      <c r="I29" s="5"/>
      <c r="J29" s="49">
        <v>4</v>
      </c>
      <c r="K29" s="63"/>
    </row>
    <row r="30" spans="1:12" ht="12.75" customHeight="1">
      <c r="A30" s="35" t="s">
        <v>36</v>
      </c>
      <c r="B30" s="5" t="s">
        <v>20</v>
      </c>
      <c r="D30" s="5"/>
      <c r="E30" s="5" t="s">
        <v>136</v>
      </c>
      <c r="F30" s="11" t="s">
        <v>3</v>
      </c>
      <c r="G30" s="20">
        <f>_mn4</f>
        <v>44</v>
      </c>
      <c r="H30" s="18">
        <f>_tmn4</f>
        <v>0.69791666666666663</v>
      </c>
      <c r="I30" s="18"/>
      <c r="J30" s="49">
        <v>4</v>
      </c>
      <c r="K30" s="63"/>
    </row>
    <row r="31" spans="1:12" s="26" customFormat="1">
      <c r="A31" s="35" t="s">
        <v>36</v>
      </c>
      <c r="B31" s="5" t="s">
        <v>20</v>
      </c>
      <c r="C31" s="11"/>
      <c r="D31" s="5"/>
      <c r="E31" s="5" t="s">
        <v>114</v>
      </c>
      <c r="F31" s="11" t="s">
        <v>5</v>
      </c>
      <c r="G31" s="20">
        <f>_mn4</f>
        <v>44</v>
      </c>
      <c r="H31" s="18">
        <f>_tmn4</f>
        <v>0.69791666666666663</v>
      </c>
      <c r="I31" s="5"/>
      <c r="J31" s="49"/>
      <c r="K31" s="63"/>
      <c r="L31" s="5"/>
    </row>
    <row r="32" spans="1:12" ht="12.75" customHeight="1">
      <c r="A32" s="35" t="s">
        <v>36</v>
      </c>
      <c r="B32" s="5" t="s">
        <v>308</v>
      </c>
      <c r="D32" s="5"/>
      <c r="E32" s="5" t="s">
        <v>378</v>
      </c>
      <c r="F32" s="11" t="s">
        <v>4</v>
      </c>
      <c r="G32" s="20">
        <f>_mv4</f>
        <v>37</v>
      </c>
      <c r="H32" s="18">
        <f>_tmv4</f>
        <v>0.66666666666666663</v>
      </c>
      <c r="I32" s="5"/>
      <c r="J32" s="49">
        <v>4</v>
      </c>
      <c r="K32" s="63"/>
      <c r="L32" s="26"/>
    </row>
    <row r="33" spans="1:12" ht="12.75" customHeight="1">
      <c r="A33" s="35" t="s">
        <v>36</v>
      </c>
      <c r="B33" s="5" t="s">
        <v>308</v>
      </c>
      <c r="D33" s="5"/>
      <c r="E33" s="5" t="s">
        <v>375</v>
      </c>
      <c r="F33" s="11">
        <v>2</v>
      </c>
      <c r="G33" s="20">
        <f>_mv4</f>
        <v>37</v>
      </c>
      <c r="H33" s="18">
        <f>_tmv4</f>
        <v>0.66666666666666663</v>
      </c>
      <c r="I33" s="26"/>
      <c r="J33" s="49">
        <v>4</v>
      </c>
      <c r="K33" s="63"/>
    </row>
    <row r="34" spans="1:12" ht="12.75" customHeight="1">
      <c r="A34" s="35" t="s">
        <v>36</v>
      </c>
      <c r="B34" s="5" t="s">
        <v>308</v>
      </c>
      <c r="D34" s="5"/>
      <c r="E34" s="5" t="s">
        <v>135</v>
      </c>
      <c r="F34" s="11">
        <v>3</v>
      </c>
      <c r="G34" s="20">
        <f>_mv4</f>
        <v>37</v>
      </c>
      <c r="H34" s="18">
        <f>_tmv4</f>
        <v>0.66666666666666663</v>
      </c>
      <c r="I34" s="5"/>
      <c r="J34" s="49">
        <v>4</v>
      </c>
      <c r="K34" s="63"/>
    </row>
    <row r="35" spans="1:12" ht="12.75" customHeight="1">
      <c r="A35" s="35" t="s">
        <v>36</v>
      </c>
      <c r="B35" s="5" t="s">
        <v>308</v>
      </c>
      <c r="D35" s="5"/>
      <c r="E35" s="5" t="s">
        <v>134</v>
      </c>
      <c r="F35" s="11" t="s">
        <v>3</v>
      </c>
      <c r="G35" s="20">
        <f>_mv4</f>
        <v>37</v>
      </c>
      <c r="H35" s="18">
        <f>_tmv4</f>
        <v>0.66666666666666663</v>
      </c>
      <c r="I35" s="5"/>
      <c r="J35" s="49">
        <v>4</v>
      </c>
      <c r="K35" s="63"/>
    </row>
    <row r="36" spans="1:12" ht="12.75" customHeight="1">
      <c r="A36" s="35" t="s">
        <v>36</v>
      </c>
      <c r="B36" s="5" t="s">
        <v>308</v>
      </c>
      <c r="D36" s="5"/>
      <c r="E36" s="5" t="s">
        <v>373</v>
      </c>
      <c r="F36" s="11" t="s">
        <v>5</v>
      </c>
      <c r="G36" s="20">
        <f>_mv4</f>
        <v>37</v>
      </c>
      <c r="H36" s="18">
        <f>_tmv4</f>
        <v>0.66666666666666663</v>
      </c>
      <c r="I36" s="5"/>
      <c r="J36" s="49"/>
      <c r="K36" s="63"/>
    </row>
    <row r="37" spans="1:12" ht="12.75" customHeight="1">
      <c r="A37" s="35" t="s">
        <v>36</v>
      </c>
      <c r="B37" s="5" t="s">
        <v>108</v>
      </c>
      <c r="D37" s="5"/>
      <c r="E37" s="5" t="s">
        <v>376</v>
      </c>
      <c r="F37" s="11" t="s">
        <v>4</v>
      </c>
      <c r="G37" s="20">
        <f>mixn4</f>
        <v>20</v>
      </c>
      <c r="H37" s="18">
        <f>tmixn4</f>
        <v>0.58680555555555558</v>
      </c>
      <c r="I37" s="5"/>
      <c r="J37" s="49">
        <v>4</v>
      </c>
      <c r="K37" s="63"/>
    </row>
    <row r="38" spans="1:12" ht="12.75" customHeight="1">
      <c r="A38" s="35" t="s">
        <v>36</v>
      </c>
      <c r="B38" s="5" t="s">
        <v>108</v>
      </c>
      <c r="D38" s="5"/>
      <c r="E38" s="5" t="s">
        <v>374</v>
      </c>
      <c r="F38" s="11">
        <v>2</v>
      </c>
      <c r="G38" s="20">
        <f>mixn4</f>
        <v>20</v>
      </c>
      <c r="H38" s="18">
        <f>tmixn4</f>
        <v>0.58680555555555558</v>
      </c>
      <c r="I38" s="18"/>
      <c r="J38" s="49">
        <v>4</v>
      </c>
      <c r="K38" s="63"/>
    </row>
    <row r="39" spans="1:12" ht="12.75" customHeight="1">
      <c r="A39" s="35" t="s">
        <v>36</v>
      </c>
      <c r="B39" s="5" t="s">
        <v>108</v>
      </c>
      <c r="D39" s="5"/>
      <c r="E39" s="5" t="s">
        <v>124</v>
      </c>
      <c r="F39" s="11">
        <v>3</v>
      </c>
      <c r="G39" s="20">
        <f>mixn4</f>
        <v>20</v>
      </c>
      <c r="H39" s="18">
        <f>tmixn4</f>
        <v>0.58680555555555558</v>
      </c>
      <c r="I39" s="5"/>
      <c r="J39" s="49">
        <v>4</v>
      </c>
      <c r="K39" s="63"/>
    </row>
    <row r="40" spans="1:12" ht="12.75" customHeight="1">
      <c r="A40" s="35" t="s">
        <v>36</v>
      </c>
      <c r="B40" s="5" t="s">
        <v>108</v>
      </c>
      <c r="D40" s="5"/>
      <c r="E40" s="5" t="s">
        <v>123</v>
      </c>
      <c r="F40" s="11" t="s">
        <v>3</v>
      </c>
      <c r="G40" s="20">
        <f>mixn4</f>
        <v>20</v>
      </c>
      <c r="H40" s="18">
        <f>tmixn4</f>
        <v>0.58680555555555558</v>
      </c>
      <c r="I40" s="5"/>
      <c r="J40" s="49">
        <v>4</v>
      </c>
      <c r="K40" s="63"/>
    </row>
    <row r="41" spans="1:12" ht="12.75" customHeight="1">
      <c r="A41" s="36" t="s">
        <v>36</v>
      </c>
      <c r="B41" s="37" t="s">
        <v>108</v>
      </c>
      <c r="C41" s="53"/>
      <c r="D41" s="37"/>
      <c r="E41" s="37" t="s">
        <v>114</v>
      </c>
      <c r="F41" s="53" t="s">
        <v>5</v>
      </c>
      <c r="G41" s="54">
        <f>mixn4</f>
        <v>20</v>
      </c>
      <c r="H41" s="55">
        <f>tmixn4</f>
        <v>0.58680555555555558</v>
      </c>
      <c r="I41" s="37"/>
      <c r="J41" s="57"/>
      <c r="K41" s="65">
        <f>SUM(J2:J41)</f>
        <v>126.5</v>
      </c>
      <c r="L41" s="65">
        <v>126.5</v>
      </c>
    </row>
    <row r="42" spans="1:12" ht="12.75" customHeight="1">
      <c r="A42" s="5" t="s">
        <v>35</v>
      </c>
      <c r="B42" s="5" t="s">
        <v>45</v>
      </c>
      <c r="C42" s="11" t="s">
        <v>6</v>
      </c>
      <c r="D42" s="5"/>
      <c r="E42" s="5" t="s">
        <v>231</v>
      </c>
      <c r="G42" s="20">
        <f>lj141x</f>
        <v>45</v>
      </c>
      <c r="H42" s="18">
        <f>tlj141x</f>
        <v>0.70138888888888884</v>
      </c>
      <c r="I42" s="5"/>
      <c r="J42" s="49">
        <v>3.5</v>
      </c>
    </row>
    <row r="43" spans="1:12" ht="12.75" customHeight="1">
      <c r="A43" s="5" t="s">
        <v>35</v>
      </c>
      <c r="B43" s="5" t="s">
        <v>54</v>
      </c>
      <c r="C43" s="11" t="s">
        <v>6</v>
      </c>
      <c r="D43" s="5"/>
      <c r="E43" s="5" t="s">
        <v>97</v>
      </c>
      <c r="F43" s="11" t="s">
        <v>4</v>
      </c>
      <c r="G43" s="20">
        <f>lj142x</f>
        <v>21</v>
      </c>
      <c r="H43" s="18">
        <f>tlj142x</f>
        <v>0.59027777777777779</v>
      </c>
      <c r="I43" s="5"/>
      <c r="J43" s="49">
        <v>3.5</v>
      </c>
    </row>
    <row r="44" spans="1:12" ht="12.75" customHeight="1">
      <c r="A44" s="5" t="s">
        <v>35</v>
      </c>
      <c r="B44" s="5" t="s">
        <v>54</v>
      </c>
      <c r="C44" s="11" t="s">
        <v>6</v>
      </c>
      <c r="D44" s="5"/>
      <c r="E44" s="5" t="s">
        <v>99</v>
      </c>
      <c r="F44" s="11" t="s">
        <v>3</v>
      </c>
      <c r="G44" s="20">
        <f>lj142x</f>
        <v>21</v>
      </c>
      <c r="H44" s="18">
        <f>tlj142x</f>
        <v>0.59027777777777779</v>
      </c>
      <c r="I44" s="18"/>
      <c r="J44" s="49">
        <v>3.5</v>
      </c>
    </row>
    <row r="45" spans="1:12" ht="12.75" customHeight="1">
      <c r="A45" s="5" t="s">
        <v>35</v>
      </c>
      <c r="B45" s="5" t="s">
        <v>54</v>
      </c>
      <c r="C45" s="11" t="s">
        <v>4</v>
      </c>
      <c r="D45" s="5"/>
      <c r="E45" s="5" t="s">
        <v>96</v>
      </c>
      <c r="F45" s="11" t="s">
        <v>4</v>
      </c>
      <c r="G45" s="20">
        <f>lj142x</f>
        <v>21</v>
      </c>
      <c r="H45" s="18">
        <f>tlj142x</f>
        <v>0.59027777777777779</v>
      </c>
      <c r="I45" s="5"/>
      <c r="J45" s="49">
        <v>3.5</v>
      </c>
    </row>
    <row r="46" spans="1:12" ht="12.75" customHeight="1">
      <c r="A46" s="5" t="s">
        <v>35</v>
      </c>
      <c r="B46" s="5" t="s">
        <v>54</v>
      </c>
      <c r="C46" s="11" t="s">
        <v>4</v>
      </c>
      <c r="D46" s="5"/>
      <c r="E46" s="5" t="s">
        <v>100</v>
      </c>
      <c r="F46" s="11" t="s">
        <v>3</v>
      </c>
      <c r="G46" s="20">
        <f>lj142x</f>
        <v>21</v>
      </c>
      <c r="H46" s="18">
        <f>tlj142x</f>
        <v>0.59027777777777779</v>
      </c>
      <c r="I46" s="5"/>
      <c r="J46" s="49">
        <v>3.5</v>
      </c>
    </row>
    <row r="47" spans="1:12" ht="12.75" customHeight="1">
      <c r="A47" s="5" t="s">
        <v>35</v>
      </c>
      <c r="B47" s="5" t="s">
        <v>77</v>
      </c>
      <c r="C47" s="11" t="s">
        <v>6</v>
      </c>
      <c r="D47" s="5"/>
      <c r="E47" s="5" t="s">
        <v>96</v>
      </c>
      <c r="F47" s="11" t="s">
        <v>4</v>
      </c>
      <c r="G47" s="20">
        <f>lj144x</f>
        <v>32</v>
      </c>
      <c r="H47" s="18">
        <f>tlj144x</f>
        <v>0.64236111111111105</v>
      </c>
      <c r="I47" s="5"/>
      <c r="J47" s="49">
        <v>3.5</v>
      </c>
    </row>
    <row r="48" spans="1:12" ht="12.75" customHeight="1">
      <c r="A48" s="5" t="s">
        <v>35</v>
      </c>
      <c r="B48" s="5" t="s">
        <v>77</v>
      </c>
      <c r="C48" s="11" t="s">
        <v>6</v>
      </c>
      <c r="D48" s="5"/>
      <c r="E48" s="5" t="s">
        <v>229</v>
      </c>
      <c r="F48" s="11">
        <v>2</v>
      </c>
      <c r="G48" s="20">
        <f>lj144x</f>
        <v>32</v>
      </c>
      <c r="H48" s="18">
        <f>tlj144x</f>
        <v>0.64236111111111105</v>
      </c>
      <c r="I48" s="5"/>
      <c r="J48" s="49">
        <v>3.5</v>
      </c>
    </row>
    <row r="49" spans="1:12" ht="12.75" customHeight="1">
      <c r="A49" s="5" t="s">
        <v>35</v>
      </c>
      <c r="B49" s="5" t="s">
        <v>77</v>
      </c>
      <c r="C49" s="11" t="s">
        <v>6</v>
      </c>
      <c r="D49" s="5"/>
      <c r="E49" s="5" t="s">
        <v>97</v>
      </c>
      <c r="F49" s="11">
        <v>3</v>
      </c>
      <c r="G49" s="20">
        <f>lj144x</f>
        <v>32</v>
      </c>
      <c r="H49" s="18">
        <f>tlj144x</f>
        <v>0.64236111111111105</v>
      </c>
      <c r="I49" s="18"/>
      <c r="J49" s="49">
        <v>3.5</v>
      </c>
    </row>
    <row r="50" spans="1:12" ht="12.75" customHeight="1">
      <c r="A50" s="5" t="s">
        <v>35</v>
      </c>
      <c r="B50" s="5" t="s">
        <v>77</v>
      </c>
      <c r="C50" s="11" t="s">
        <v>6</v>
      </c>
      <c r="D50" s="5"/>
      <c r="E50" s="5" t="s">
        <v>98</v>
      </c>
      <c r="F50" s="11" t="s">
        <v>3</v>
      </c>
      <c r="G50" s="20">
        <f>lj144x</f>
        <v>32</v>
      </c>
      <c r="H50" s="18">
        <f>tlj144x</f>
        <v>0.64236111111111105</v>
      </c>
      <c r="I50" s="18"/>
      <c r="J50" s="49">
        <v>3.5</v>
      </c>
    </row>
    <row r="51" spans="1:12" ht="12.75" customHeight="1">
      <c r="A51" s="5" t="s">
        <v>35</v>
      </c>
      <c r="B51" s="5" t="s">
        <v>77</v>
      </c>
      <c r="C51" s="11" t="s">
        <v>6</v>
      </c>
      <c r="D51" s="5"/>
      <c r="E51" s="5" t="s">
        <v>214</v>
      </c>
      <c r="F51" s="11" t="s">
        <v>5</v>
      </c>
      <c r="G51" s="20">
        <f>lj144x</f>
        <v>32</v>
      </c>
      <c r="H51" s="18">
        <f>tlj144x</f>
        <v>0.64236111111111105</v>
      </c>
      <c r="I51" s="5"/>
      <c r="J51" s="49"/>
    </row>
    <row r="52" spans="1:12" ht="12.75" customHeight="1">
      <c r="A52" s="5" t="s">
        <v>35</v>
      </c>
      <c r="B52" s="5" t="s">
        <v>77</v>
      </c>
      <c r="C52" s="11" t="s">
        <v>4</v>
      </c>
      <c r="D52" s="5"/>
      <c r="E52" s="5" t="s">
        <v>379</v>
      </c>
      <c r="F52" s="11" t="s">
        <v>4</v>
      </c>
      <c r="G52" s="20">
        <f>lj144x</f>
        <v>32</v>
      </c>
      <c r="H52" s="18">
        <f>tlj144x</f>
        <v>0.64236111111111105</v>
      </c>
      <c r="I52" s="18"/>
      <c r="J52" s="49">
        <v>3.5</v>
      </c>
    </row>
    <row r="53" spans="1:12" ht="12.75" customHeight="1">
      <c r="A53" s="5" t="s">
        <v>35</v>
      </c>
      <c r="B53" s="5" t="s">
        <v>77</v>
      </c>
      <c r="C53" s="11" t="s">
        <v>4</v>
      </c>
      <c r="D53" s="5"/>
      <c r="E53" s="5" t="s">
        <v>230</v>
      </c>
      <c r="F53" s="11">
        <v>2</v>
      </c>
      <c r="G53" s="20">
        <f>lj144x</f>
        <v>32</v>
      </c>
      <c r="H53" s="18">
        <f>tlj144x</f>
        <v>0.64236111111111105</v>
      </c>
      <c r="I53" s="18"/>
      <c r="J53" s="49">
        <v>3.5</v>
      </c>
    </row>
    <row r="54" spans="1:12" ht="12.75" customHeight="1">
      <c r="A54" s="5" t="s">
        <v>35</v>
      </c>
      <c r="B54" s="5" t="s">
        <v>77</v>
      </c>
      <c r="C54" s="11" t="s">
        <v>4</v>
      </c>
      <c r="D54" s="5"/>
      <c r="E54" s="5" t="s">
        <v>100</v>
      </c>
      <c r="F54" s="11">
        <v>3</v>
      </c>
      <c r="G54" s="20">
        <f>lj144x</f>
        <v>32</v>
      </c>
      <c r="H54" s="18">
        <f>tlj144x</f>
        <v>0.64236111111111105</v>
      </c>
      <c r="I54" s="5"/>
      <c r="J54" s="49">
        <v>3.5</v>
      </c>
    </row>
    <row r="55" spans="1:12" ht="12.75" customHeight="1">
      <c r="A55" s="5" t="s">
        <v>35</v>
      </c>
      <c r="B55" s="5" t="s">
        <v>77</v>
      </c>
      <c r="C55" s="11" t="s">
        <v>4</v>
      </c>
      <c r="D55" s="5"/>
      <c r="E55" s="5" t="s">
        <v>231</v>
      </c>
      <c r="F55" s="11" t="s">
        <v>3</v>
      </c>
      <c r="G55" s="20">
        <f>lj144x</f>
        <v>32</v>
      </c>
      <c r="H55" s="18">
        <f>tlj144x</f>
        <v>0.64236111111111105</v>
      </c>
      <c r="I55" s="5"/>
      <c r="J55" s="49">
        <v>3.5</v>
      </c>
    </row>
    <row r="56" spans="1:12" ht="12.75" customHeight="1">
      <c r="A56" s="5" t="s">
        <v>35</v>
      </c>
      <c r="B56" s="5" t="s">
        <v>77</v>
      </c>
      <c r="C56" s="11" t="s">
        <v>4</v>
      </c>
      <c r="D56" s="5"/>
      <c r="E56" s="5" t="s">
        <v>214</v>
      </c>
      <c r="F56" s="11" t="s">
        <v>5</v>
      </c>
      <c r="G56" s="20">
        <f>lj144x</f>
        <v>32</v>
      </c>
      <c r="H56" s="18">
        <f>tlj144x</f>
        <v>0.64236111111111105</v>
      </c>
      <c r="I56" s="5"/>
      <c r="J56" s="49"/>
    </row>
    <row r="57" spans="1:12" ht="12.75" customHeight="1">
      <c r="A57" s="5" t="s">
        <v>35</v>
      </c>
      <c r="B57" s="5" t="s">
        <v>56</v>
      </c>
      <c r="D57" s="5"/>
      <c r="E57" s="5" t="s">
        <v>229</v>
      </c>
      <c r="F57" s="11" t="s">
        <v>4</v>
      </c>
      <c r="G57" s="20">
        <f>lj162x</f>
        <v>23</v>
      </c>
      <c r="H57" s="18">
        <f>tlj162x</f>
        <v>0.60069444444444442</v>
      </c>
      <c r="I57" s="5"/>
      <c r="J57" s="49">
        <v>3.5</v>
      </c>
    </row>
    <row r="58" spans="1:12" ht="12.75" customHeight="1">
      <c r="A58" s="5" t="s">
        <v>35</v>
      </c>
      <c r="B58" s="5" t="s">
        <v>56</v>
      </c>
      <c r="D58" s="5"/>
      <c r="E58" s="5" t="s">
        <v>112</v>
      </c>
      <c r="F58" s="11" t="s">
        <v>3</v>
      </c>
      <c r="G58" s="20">
        <f>lj162x</f>
        <v>23</v>
      </c>
      <c r="H58" s="18">
        <f>tlj162x</f>
        <v>0.60069444444444442</v>
      </c>
      <c r="I58" s="5"/>
      <c r="J58" s="49">
        <v>3.5</v>
      </c>
    </row>
    <row r="59" spans="1:12" ht="12.75" customHeight="1">
      <c r="A59" s="5" t="s">
        <v>35</v>
      </c>
      <c r="B59" s="5" t="s">
        <v>10</v>
      </c>
      <c r="D59" s="5"/>
      <c r="E59" s="5" t="s">
        <v>229</v>
      </c>
      <c r="F59" s="11" t="s">
        <v>4</v>
      </c>
      <c r="G59" s="20">
        <f>lj164x</f>
        <v>14</v>
      </c>
      <c r="H59" s="18">
        <f>tlj164x</f>
        <v>0.55902777777777779</v>
      </c>
      <c r="I59" s="5"/>
      <c r="J59" s="49">
        <v>3.5</v>
      </c>
    </row>
    <row r="60" spans="1:12" ht="12.75" customHeight="1">
      <c r="A60" s="5" t="s">
        <v>35</v>
      </c>
      <c r="B60" s="5" t="s">
        <v>10</v>
      </c>
      <c r="D60" s="5"/>
      <c r="E60" s="5" t="s">
        <v>112</v>
      </c>
      <c r="F60" s="11">
        <v>2</v>
      </c>
      <c r="G60" s="20">
        <f>lj164x</f>
        <v>14</v>
      </c>
      <c r="H60" s="18">
        <f>tlj164x</f>
        <v>0.55902777777777779</v>
      </c>
      <c r="I60" s="5"/>
      <c r="J60" s="49">
        <v>3.5</v>
      </c>
    </row>
    <row r="61" spans="1:12" ht="12.75" customHeight="1">
      <c r="A61" s="5" t="s">
        <v>35</v>
      </c>
      <c r="B61" s="5" t="s">
        <v>10</v>
      </c>
      <c r="D61" s="5"/>
      <c r="E61" s="5" t="s">
        <v>98</v>
      </c>
      <c r="F61" s="11">
        <v>3</v>
      </c>
      <c r="G61" s="20">
        <f>lj164x</f>
        <v>14</v>
      </c>
      <c r="H61" s="18">
        <f>tlj164x</f>
        <v>0.55902777777777779</v>
      </c>
      <c r="I61" s="5"/>
      <c r="J61" s="49">
        <v>3.5</v>
      </c>
    </row>
    <row r="62" spans="1:12" ht="12.75" customHeight="1">
      <c r="A62" s="5" t="s">
        <v>35</v>
      </c>
      <c r="B62" s="5" t="s">
        <v>10</v>
      </c>
      <c r="D62" s="5"/>
      <c r="E62" s="5" t="s">
        <v>99</v>
      </c>
      <c r="F62" s="11" t="s">
        <v>3</v>
      </c>
      <c r="G62" s="20">
        <f>lj164x</f>
        <v>14</v>
      </c>
      <c r="H62" s="18">
        <f>tlj164x</f>
        <v>0.55902777777777779</v>
      </c>
      <c r="I62" s="5"/>
      <c r="J62" s="49">
        <v>3.5</v>
      </c>
    </row>
    <row r="63" spans="1:12" ht="12.75" customHeight="1">
      <c r="A63" s="5" t="s">
        <v>35</v>
      </c>
      <c r="B63" s="5" t="s">
        <v>10</v>
      </c>
      <c r="D63" s="5"/>
      <c r="E63" s="5" t="s">
        <v>214</v>
      </c>
      <c r="F63" s="11" t="s">
        <v>5</v>
      </c>
      <c r="G63" s="20">
        <f>lj164x</f>
        <v>14</v>
      </c>
      <c r="H63" s="18">
        <f>tlj164x</f>
        <v>0.55902777777777779</v>
      </c>
      <c r="I63" s="5"/>
      <c r="J63" s="49"/>
      <c r="L63" s="26"/>
    </row>
    <row r="64" spans="1:12" ht="12.75" customHeight="1">
      <c r="A64" s="5" t="s">
        <v>35</v>
      </c>
      <c r="B64" s="5" t="s">
        <v>18</v>
      </c>
      <c r="D64" s="5"/>
      <c r="E64" s="5" t="s">
        <v>226</v>
      </c>
      <c r="F64" s="11" t="s">
        <v>4</v>
      </c>
      <c r="G64" s="20">
        <f>_ln4</f>
        <v>38</v>
      </c>
      <c r="H64" s="18">
        <f>_tln4</f>
        <v>0.67013888888888884</v>
      </c>
      <c r="I64" s="5"/>
      <c r="J64" s="49">
        <v>4</v>
      </c>
    </row>
    <row r="65" spans="1:12" ht="12.75" customHeight="1">
      <c r="A65" s="5" t="s">
        <v>35</v>
      </c>
      <c r="B65" s="5" t="s">
        <v>18</v>
      </c>
      <c r="D65" s="5"/>
      <c r="E65" s="5" t="s">
        <v>227</v>
      </c>
      <c r="F65" s="11">
        <v>2</v>
      </c>
      <c r="G65" s="20">
        <f>_ln4</f>
        <v>38</v>
      </c>
      <c r="H65" s="18">
        <f>_tln4</f>
        <v>0.67013888888888884</v>
      </c>
      <c r="I65" s="5"/>
      <c r="J65" s="49">
        <v>4</v>
      </c>
      <c r="K65" s="28"/>
    </row>
    <row r="66" spans="1:12" ht="12.75" customHeight="1">
      <c r="A66" s="5" t="s">
        <v>35</v>
      </c>
      <c r="B66" s="5" t="s">
        <v>18</v>
      </c>
      <c r="D66" s="5"/>
      <c r="E66" s="5" t="s">
        <v>225</v>
      </c>
      <c r="F66" s="11">
        <v>3</v>
      </c>
      <c r="G66" s="20">
        <f>_ln4</f>
        <v>38</v>
      </c>
      <c r="H66" s="18">
        <f>_tln4</f>
        <v>0.67013888888888884</v>
      </c>
      <c r="I66" s="5"/>
      <c r="J66" s="49">
        <v>4</v>
      </c>
    </row>
    <row r="67" spans="1:12" ht="12.75" customHeight="1">
      <c r="A67" s="5" t="s">
        <v>35</v>
      </c>
      <c r="B67" s="5" t="s">
        <v>18</v>
      </c>
      <c r="D67" s="5"/>
      <c r="E67" s="5" t="s">
        <v>228</v>
      </c>
      <c r="F67" s="11" t="s">
        <v>3</v>
      </c>
      <c r="G67" s="20">
        <f>_ln4</f>
        <v>38</v>
      </c>
      <c r="H67" s="18">
        <f>_tln4</f>
        <v>0.67013888888888884</v>
      </c>
      <c r="I67" s="5"/>
      <c r="J67" s="49">
        <v>4</v>
      </c>
    </row>
    <row r="68" spans="1:12" ht="12.75" customHeight="1">
      <c r="A68" s="5" t="s">
        <v>35</v>
      </c>
      <c r="B68" s="5" t="s">
        <v>18</v>
      </c>
      <c r="D68" s="5"/>
      <c r="E68" s="5" t="s">
        <v>214</v>
      </c>
      <c r="F68" s="11" t="s">
        <v>5</v>
      </c>
      <c r="G68" s="20">
        <f>_ln4</f>
        <v>38</v>
      </c>
      <c r="H68" s="18">
        <f>_tln4</f>
        <v>0.67013888888888884</v>
      </c>
      <c r="I68" s="5"/>
      <c r="J68" s="49"/>
    </row>
    <row r="69" spans="1:12" ht="12.75" customHeight="1">
      <c r="A69" s="5" t="s">
        <v>35</v>
      </c>
      <c r="B69" s="5" t="s">
        <v>19</v>
      </c>
      <c r="D69" s="5"/>
      <c r="E69" s="5" t="s">
        <v>119</v>
      </c>
      <c r="F69" s="11" t="s">
        <v>4</v>
      </c>
      <c r="G69" s="20">
        <f>_lsc4</f>
        <v>6</v>
      </c>
      <c r="H69" s="18">
        <f>tlsc4</f>
        <v>0.52083333333333337</v>
      </c>
      <c r="I69" s="5"/>
      <c r="J69" s="49">
        <v>4</v>
      </c>
    </row>
    <row r="70" spans="1:12" ht="12.75" customHeight="1">
      <c r="A70" s="5" t="s">
        <v>35</v>
      </c>
      <c r="B70" s="5" t="s">
        <v>19</v>
      </c>
      <c r="D70" s="5"/>
      <c r="E70" s="5" t="s">
        <v>117</v>
      </c>
      <c r="F70" s="11">
        <v>2</v>
      </c>
      <c r="G70" s="20">
        <f>_lsc4</f>
        <v>6</v>
      </c>
      <c r="H70" s="18">
        <f>tlsc4</f>
        <v>0.52083333333333337</v>
      </c>
      <c r="I70" s="5"/>
      <c r="J70" s="49">
        <v>4</v>
      </c>
    </row>
    <row r="71" spans="1:12" s="26" customFormat="1">
      <c r="A71" s="5" t="s">
        <v>35</v>
      </c>
      <c r="B71" s="5" t="s">
        <v>19</v>
      </c>
      <c r="C71" s="11"/>
      <c r="D71" s="5"/>
      <c r="E71" s="5" t="s">
        <v>225</v>
      </c>
      <c r="F71" s="11">
        <v>3</v>
      </c>
      <c r="G71" s="20">
        <f>_lsc4</f>
        <v>6</v>
      </c>
      <c r="H71" s="18">
        <f>tlsc4</f>
        <v>0.52083333333333337</v>
      </c>
      <c r="I71" s="5"/>
      <c r="J71" s="49">
        <v>4</v>
      </c>
      <c r="K71" s="45"/>
      <c r="L71" s="5"/>
    </row>
    <row r="72" spans="1:12" ht="12.75" customHeight="1">
      <c r="A72" s="5" t="s">
        <v>35</v>
      </c>
      <c r="B72" s="5" t="s">
        <v>19</v>
      </c>
      <c r="D72" s="5"/>
      <c r="E72" s="5" t="s">
        <v>118</v>
      </c>
      <c r="F72" s="11" t="s">
        <v>3</v>
      </c>
      <c r="G72" s="20">
        <f>_lsc4</f>
        <v>6</v>
      </c>
      <c r="H72" s="18">
        <f>tlsc4</f>
        <v>0.52083333333333337</v>
      </c>
      <c r="I72" s="5"/>
      <c r="J72" s="49">
        <v>4</v>
      </c>
    </row>
    <row r="73" spans="1:12" s="26" customFormat="1">
      <c r="A73" s="5" t="s">
        <v>35</v>
      </c>
      <c r="B73" s="5" t="s">
        <v>19</v>
      </c>
      <c r="C73" s="11"/>
      <c r="D73" s="5"/>
      <c r="E73" s="5" t="s">
        <v>214</v>
      </c>
      <c r="F73" s="11" t="s">
        <v>5</v>
      </c>
      <c r="G73" s="20">
        <f>_lsc4</f>
        <v>6</v>
      </c>
      <c r="H73" s="18">
        <f>tlsc4</f>
        <v>0.52083333333333337</v>
      </c>
      <c r="I73" s="5"/>
      <c r="J73" s="49"/>
      <c r="K73" s="45"/>
      <c r="L73" s="5"/>
    </row>
    <row r="74" spans="1:12" ht="12.75" customHeight="1">
      <c r="A74" s="5" t="s">
        <v>35</v>
      </c>
      <c r="B74" s="5" t="s">
        <v>38</v>
      </c>
      <c r="C74" s="11" t="s">
        <v>6</v>
      </c>
      <c r="D74" s="5"/>
      <c r="E74" s="5" t="s">
        <v>224</v>
      </c>
      <c r="G74" s="20">
        <f>mj141x</f>
        <v>15</v>
      </c>
      <c r="H74" s="18">
        <f>tmj141x</f>
        <v>0.5625</v>
      </c>
      <c r="J74" s="49">
        <v>3.5</v>
      </c>
    </row>
    <row r="75" spans="1:12" ht="12.75" customHeight="1">
      <c r="A75" s="5" t="s">
        <v>35</v>
      </c>
      <c r="B75" s="5" t="s">
        <v>38</v>
      </c>
      <c r="C75" s="11" t="s">
        <v>4</v>
      </c>
      <c r="D75" s="5"/>
      <c r="E75" s="5" t="s">
        <v>223</v>
      </c>
      <c r="G75" s="20">
        <f>mj141x</f>
        <v>15</v>
      </c>
      <c r="H75" s="18">
        <f>tmj141x</f>
        <v>0.5625</v>
      </c>
      <c r="I75" s="5"/>
      <c r="J75" s="49">
        <v>3.5</v>
      </c>
    </row>
    <row r="76" spans="1:12" ht="12.75" customHeight="1">
      <c r="A76" s="5" t="s">
        <v>35</v>
      </c>
      <c r="B76" s="5" t="s">
        <v>46</v>
      </c>
      <c r="C76" s="11" t="s">
        <v>6</v>
      </c>
      <c r="D76" s="5"/>
      <c r="E76" s="5" t="s">
        <v>102</v>
      </c>
      <c r="F76" s="11" t="s">
        <v>4</v>
      </c>
      <c r="G76" s="20">
        <f>mj142x</f>
        <v>10</v>
      </c>
      <c r="H76" s="18">
        <f>tmj142x</f>
        <v>0.54166666666666663</v>
      </c>
      <c r="I76" s="5"/>
      <c r="J76" s="49">
        <v>3.5</v>
      </c>
    </row>
    <row r="77" spans="1:12" ht="12.75" customHeight="1">
      <c r="A77" s="5" t="s">
        <v>35</v>
      </c>
      <c r="B77" s="5" t="s">
        <v>46</v>
      </c>
      <c r="C77" s="11" t="s">
        <v>6</v>
      </c>
      <c r="D77" s="5"/>
      <c r="E77" s="5" t="s">
        <v>101</v>
      </c>
      <c r="F77" s="11" t="s">
        <v>3</v>
      </c>
      <c r="G77" s="20">
        <f>mj142x</f>
        <v>10</v>
      </c>
      <c r="H77" s="18">
        <f>tmj142x</f>
        <v>0.54166666666666663</v>
      </c>
      <c r="I77" s="5"/>
      <c r="J77" s="49">
        <v>3.5</v>
      </c>
    </row>
    <row r="78" spans="1:12" ht="12.75" customHeight="1">
      <c r="A78" s="5" t="s">
        <v>35</v>
      </c>
      <c r="B78" s="5" t="s">
        <v>46</v>
      </c>
      <c r="C78" s="11" t="s">
        <v>4</v>
      </c>
      <c r="D78" s="5"/>
      <c r="E78" s="5" t="s">
        <v>103</v>
      </c>
      <c r="F78" s="11" t="s">
        <v>4</v>
      </c>
      <c r="G78" s="20">
        <f>mj142x</f>
        <v>10</v>
      </c>
      <c r="H78" s="18">
        <f>tmj142x</f>
        <v>0.54166666666666663</v>
      </c>
      <c r="I78" s="5"/>
      <c r="J78" s="49">
        <v>3.5</v>
      </c>
    </row>
    <row r="79" spans="1:12" ht="12.75" customHeight="1">
      <c r="A79" s="5" t="s">
        <v>35</v>
      </c>
      <c r="B79" s="5" t="s">
        <v>46</v>
      </c>
      <c r="C79" s="11" t="s">
        <v>4</v>
      </c>
      <c r="D79" s="5"/>
      <c r="E79" s="5" t="s">
        <v>233</v>
      </c>
      <c r="F79" s="11" t="s">
        <v>3</v>
      </c>
      <c r="G79" s="20">
        <f>mj142x</f>
        <v>10</v>
      </c>
      <c r="H79" s="18">
        <f>tmj142x</f>
        <v>0.54166666666666663</v>
      </c>
      <c r="I79" s="5"/>
      <c r="J79" s="49">
        <v>3.5</v>
      </c>
    </row>
    <row r="80" spans="1:12" ht="12.75" customHeight="1">
      <c r="A80" s="5" t="s">
        <v>35</v>
      </c>
      <c r="B80" s="5" t="s">
        <v>43</v>
      </c>
      <c r="C80" s="11" t="s">
        <v>6</v>
      </c>
      <c r="D80" s="5"/>
      <c r="E80" s="5" t="s">
        <v>101</v>
      </c>
      <c r="F80" s="11" t="s">
        <v>4</v>
      </c>
      <c r="G80" s="20">
        <f>mj144x</f>
        <v>31</v>
      </c>
      <c r="H80" s="18">
        <f>tmj144x</f>
        <v>0.63888888888888895</v>
      </c>
      <c r="I80" s="5"/>
      <c r="J80" s="49">
        <v>3.5</v>
      </c>
    </row>
    <row r="81" spans="1:12" ht="12.75" customHeight="1">
      <c r="A81" s="5" t="s">
        <v>35</v>
      </c>
      <c r="B81" s="5" t="s">
        <v>43</v>
      </c>
      <c r="C81" s="11" t="s">
        <v>6</v>
      </c>
      <c r="D81" s="5"/>
      <c r="E81" s="5" t="s">
        <v>223</v>
      </c>
      <c r="F81" s="11">
        <v>2</v>
      </c>
      <c r="G81" s="20">
        <f>mj144x</f>
        <v>31</v>
      </c>
      <c r="H81" s="18">
        <f>tmj144x</f>
        <v>0.63888888888888895</v>
      </c>
      <c r="I81" s="26"/>
      <c r="J81" s="49">
        <v>3.5</v>
      </c>
      <c r="K81" s="28"/>
    </row>
    <row r="82" spans="1:12" ht="12.75" customHeight="1">
      <c r="A82" s="5" t="s">
        <v>35</v>
      </c>
      <c r="B82" s="5" t="s">
        <v>43</v>
      </c>
      <c r="C82" s="11" t="s">
        <v>6</v>
      </c>
      <c r="D82" s="5"/>
      <c r="E82" s="5" t="s">
        <v>102</v>
      </c>
      <c r="F82" s="11">
        <v>3</v>
      </c>
      <c r="G82" s="20">
        <f>mj144x</f>
        <v>31</v>
      </c>
      <c r="H82" s="18">
        <f>tmj144x</f>
        <v>0.63888888888888895</v>
      </c>
      <c r="I82" s="18"/>
      <c r="J82" s="49">
        <v>3.5</v>
      </c>
      <c r="K82" s="28"/>
    </row>
    <row r="83" spans="1:12" ht="12.75" customHeight="1">
      <c r="A83" s="5" t="s">
        <v>35</v>
      </c>
      <c r="B83" s="5" t="s">
        <v>43</v>
      </c>
      <c r="C83" s="11" t="s">
        <v>6</v>
      </c>
      <c r="D83" s="5"/>
      <c r="E83" s="5" t="s">
        <v>224</v>
      </c>
      <c r="F83" s="11" t="s">
        <v>3</v>
      </c>
      <c r="G83" s="20">
        <f>mj144x</f>
        <v>31</v>
      </c>
      <c r="H83" s="18">
        <f>tmj144x</f>
        <v>0.63888888888888895</v>
      </c>
      <c r="J83" s="49">
        <v>3.5</v>
      </c>
    </row>
    <row r="84" spans="1:12" ht="12.75" customHeight="1">
      <c r="A84" s="5" t="s">
        <v>35</v>
      </c>
      <c r="B84" s="5" t="s">
        <v>43</v>
      </c>
      <c r="C84" s="11" t="s">
        <v>6</v>
      </c>
      <c r="D84" s="5"/>
      <c r="E84" s="5" t="s">
        <v>214</v>
      </c>
      <c r="F84" s="11" t="s">
        <v>5</v>
      </c>
      <c r="G84" s="20">
        <f>mj144x</f>
        <v>31</v>
      </c>
      <c r="H84" s="18">
        <f>tmj144x</f>
        <v>0.63888888888888895</v>
      </c>
      <c r="I84" s="5"/>
      <c r="J84" s="49"/>
    </row>
    <row r="85" spans="1:12" ht="12.75" customHeight="1">
      <c r="A85" s="5" t="s">
        <v>35</v>
      </c>
      <c r="B85" s="5" t="s">
        <v>141</v>
      </c>
      <c r="D85" s="5"/>
      <c r="E85" s="5" t="s">
        <v>120</v>
      </c>
      <c r="G85" s="20">
        <f>mj161xf</f>
        <v>18</v>
      </c>
      <c r="H85" s="18">
        <f>tmj161xf</f>
        <v>0.57638888888888895</v>
      </c>
      <c r="J85" s="49"/>
    </row>
    <row r="86" spans="1:12" ht="12.75" customHeight="1">
      <c r="A86" s="5" t="s">
        <v>35</v>
      </c>
      <c r="B86" s="5" t="s">
        <v>142</v>
      </c>
      <c r="D86" s="5"/>
      <c r="E86" s="5" t="s">
        <v>120</v>
      </c>
      <c r="G86" s="20">
        <f>mj161xh1</f>
        <v>2</v>
      </c>
      <c r="H86" s="18">
        <f>tmj161xh1</f>
        <v>0.50347222222222221</v>
      </c>
      <c r="I86" s="26"/>
      <c r="J86" s="49">
        <v>3.5</v>
      </c>
      <c r="K86" s="28"/>
    </row>
    <row r="87" spans="1:12" ht="12.75" customHeight="1">
      <c r="A87" s="5" t="s">
        <v>35</v>
      </c>
      <c r="B87" s="5" t="s">
        <v>9</v>
      </c>
      <c r="D87" s="5"/>
      <c r="E87" s="5" t="s">
        <v>120</v>
      </c>
      <c r="F87" s="11" t="s">
        <v>4</v>
      </c>
      <c r="G87" s="20">
        <f>mj164x</f>
        <v>28</v>
      </c>
      <c r="H87" s="18">
        <f>tmj164x</f>
        <v>0.625</v>
      </c>
      <c r="J87" s="49">
        <v>3.5</v>
      </c>
    </row>
    <row r="88" spans="1:12" ht="12.75" customHeight="1">
      <c r="A88" s="5" t="s">
        <v>35</v>
      </c>
      <c r="B88" s="5" t="s">
        <v>9</v>
      </c>
      <c r="D88" s="5"/>
      <c r="E88" s="5" t="s">
        <v>125</v>
      </c>
      <c r="F88" s="11">
        <v>2</v>
      </c>
      <c r="G88" s="20">
        <f>mj164x</f>
        <v>28</v>
      </c>
      <c r="H88" s="18">
        <f>tmj164x</f>
        <v>0.625</v>
      </c>
      <c r="I88" s="5"/>
      <c r="J88" s="49">
        <v>3.5</v>
      </c>
    </row>
    <row r="89" spans="1:12" ht="12.75" customHeight="1">
      <c r="A89" s="5" t="s">
        <v>35</v>
      </c>
      <c r="B89" s="5" t="s">
        <v>9</v>
      </c>
      <c r="D89" s="5"/>
      <c r="E89" s="5" t="s">
        <v>122</v>
      </c>
      <c r="F89" s="11">
        <v>3</v>
      </c>
      <c r="G89" s="20">
        <f>mj164x</f>
        <v>28</v>
      </c>
      <c r="H89" s="18">
        <f>tmj164x</f>
        <v>0.625</v>
      </c>
      <c r="I89" s="5"/>
      <c r="J89" s="49">
        <v>3.5</v>
      </c>
    </row>
    <row r="90" spans="1:12" ht="12.75" customHeight="1">
      <c r="A90" s="5" t="s">
        <v>35</v>
      </c>
      <c r="B90" s="5" t="s">
        <v>9</v>
      </c>
      <c r="D90" s="5"/>
      <c r="E90" s="5" t="s">
        <v>121</v>
      </c>
      <c r="F90" s="11" t="s">
        <v>3</v>
      </c>
      <c r="G90" s="20">
        <f>mj164x</f>
        <v>28</v>
      </c>
      <c r="H90" s="18">
        <f>tmj164x</f>
        <v>0.625</v>
      </c>
      <c r="I90" s="18"/>
      <c r="J90" s="49">
        <v>3.5</v>
      </c>
    </row>
    <row r="91" spans="1:12" ht="12.75" customHeight="1">
      <c r="A91" s="5" t="s">
        <v>35</v>
      </c>
      <c r="B91" s="5" t="s">
        <v>9</v>
      </c>
      <c r="D91" s="5"/>
      <c r="E91" s="5" t="s">
        <v>214</v>
      </c>
      <c r="F91" s="11" t="s">
        <v>5</v>
      </c>
      <c r="G91" s="20">
        <f>mj164x</f>
        <v>28</v>
      </c>
      <c r="H91" s="18">
        <f>tmj164x</f>
        <v>0.625</v>
      </c>
      <c r="I91" s="5"/>
      <c r="J91" s="49"/>
    </row>
    <row r="92" spans="1:12" ht="12.75" customHeight="1">
      <c r="A92" s="5" t="s">
        <v>35</v>
      </c>
      <c r="B92" s="5" t="s">
        <v>168</v>
      </c>
      <c r="D92" s="5"/>
      <c r="E92" s="5" t="s">
        <v>120</v>
      </c>
      <c r="F92" s="11" t="s">
        <v>4</v>
      </c>
      <c r="G92" s="20">
        <f>_Mj184</f>
        <v>34</v>
      </c>
      <c r="H92" s="18">
        <f>_tmj184</f>
        <v>0.65277777777777779</v>
      </c>
      <c r="I92" s="26"/>
      <c r="J92" s="49">
        <v>3.5</v>
      </c>
    </row>
    <row r="93" spans="1:12" ht="12.75" customHeight="1">
      <c r="A93" s="5" t="s">
        <v>35</v>
      </c>
      <c r="B93" s="5" t="s">
        <v>168</v>
      </c>
      <c r="D93" s="5"/>
      <c r="E93" s="5" t="s">
        <v>125</v>
      </c>
      <c r="F93" s="11">
        <v>2</v>
      </c>
      <c r="G93" s="20">
        <f>_Mj184</f>
        <v>34</v>
      </c>
      <c r="H93" s="18">
        <f>_tmj184</f>
        <v>0.65277777777777779</v>
      </c>
      <c r="I93" s="5"/>
      <c r="J93" s="49">
        <v>3.5</v>
      </c>
    </row>
    <row r="94" spans="1:12" s="26" customFormat="1">
      <c r="A94" s="5" t="s">
        <v>35</v>
      </c>
      <c r="B94" s="5" t="s">
        <v>168</v>
      </c>
      <c r="C94" s="11"/>
      <c r="D94" s="5"/>
      <c r="E94" s="5" t="s">
        <v>122</v>
      </c>
      <c r="F94" s="11">
        <v>3</v>
      </c>
      <c r="G94" s="20">
        <f>_Mj184</f>
        <v>34</v>
      </c>
      <c r="H94" s="18">
        <f>_tmj184</f>
        <v>0.65277777777777779</v>
      </c>
      <c r="I94" s="5"/>
      <c r="J94" s="49">
        <v>3.5</v>
      </c>
      <c r="K94" s="45"/>
      <c r="L94" s="5"/>
    </row>
    <row r="95" spans="1:12" ht="12.75" customHeight="1">
      <c r="A95" s="5" t="s">
        <v>35</v>
      </c>
      <c r="B95" s="5" t="s">
        <v>168</v>
      </c>
      <c r="D95" s="5"/>
      <c r="E95" s="5" t="s">
        <v>121</v>
      </c>
      <c r="F95" s="11" t="s">
        <v>3</v>
      </c>
      <c r="G95" s="20">
        <f>_Mj184</f>
        <v>34</v>
      </c>
      <c r="H95" s="18">
        <f>_tmj184</f>
        <v>0.65277777777777779</v>
      </c>
      <c r="I95" s="5"/>
      <c r="J95" s="49">
        <v>3.5</v>
      </c>
    </row>
    <row r="96" spans="1:12" ht="12.75" customHeight="1">
      <c r="A96" s="5" t="s">
        <v>35</v>
      </c>
      <c r="B96" s="5" t="s">
        <v>168</v>
      </c>
      <c r="D96" s="5"/>
      <c r="E96" s="5" t="s">
        <v>214</v>
      </c>
      <c r="F96" s="11" t="s">
        <v>5</v>
      </c>
      <c r="G96" s="20">
        <f>_Mj184</f>
        <v>34</v>
      </c>
      <c r="H96" s="18">
        <f>_tmj184</f>
        <v>0.65277777777777779</v>
      </c>
      <c r="I96" s="18"/>
      <c r="J96" s="49"/>
    </row>
    <row r="97" spans="1:12" ht="12.75" customHeight="1">
      <c r="A97" s="5" t="s">
        <v>35</v>
      </c>
      <c r="B97" s="5" t="s">
        <v>336</v>
      </c>
      <c r="C97" s="11" t="s">
        <v>6</v>
      </c>
      <c r="D97" s="5"/>
      <c r="E97" s="5" t="s">
        <v>220</v>
      </c>
      <c r="G97" s="20">
        <f>_mn1xf</f>
        <v>27</v>
      </c>
      <c r="H97" s="18">
        <f>_tmn1xf</f>
        <v>0.61805555555555558</v>
      </c>
      <c r="I97" s="5"/>
      <c r="J97" s="49"/>
      <c r="L97" s="26"/>
    </row>
    <row r="98" spans="1:12" ht="12.75" customHeight="1">
      <c r="A98" s="5" t="s">
        <v>35</v>
      </c>
      <c r="B98" s="5" t="s">
        <v>337</v>
      </c>
      <c r="C98" s="11" t="s">
        <v>6</v>
      </c>
      <c r="D98" s="5"/>
      <c r="E98" s="5" t="s">
        <v>220</v>
      </c>
      <c r="G98" s="20">
        <f>mn1xh1</f>
        <v>4</v>
      </c>
      <c r="H98" s="18">
        <f>tmn1xh1</f>
        <v>0.51388888888888895</v>
      </c>
      <c r="I98" s="5"/>
      <c r="J98" s="49">
        <v>4</v>
      </c>
    </row>
    <row r="99" spans="1:12" ht="12.75" customHeight="1">
      <c r="A99" s="5" t="s">
        <v>35</v>
      </c>
      <c r="B99" s="5" t="s">
        <v>61</v>
      </c>
      <c r="D99" s="5"/>
      <c r="E99" s="5" t="s">
        <v>221</v>
      </c>
      <c r="F99" s="11" t="s">
        <v>4</v>
      </c>
      <c r="G99" s="20">
        <f>mn2x</f>
        <v>11</v>
      </c>
      <c r="H99" s="18">
        <f>tmn2x</f>
        <v>0.54513888888888895</v>
      </c>
      <c r="I99" s="18"/>
      <c r="J99" s="49">
        <v>4</v>
      </c>
    </row>
    <row r="100" spans="1:12" ht="12.75" customHeight="1">
      <c r="A100" s="5" t="s">
        <v>35</v>
      </c>
      <c r="B100" s="5" t="s">
        <v>61</v>
      </c>
      <c r="D100" s="5"/>
      <c r="E100" s="5" t="s">
        <v>211</v>
      </c>
      <c r="F100" s="11" t="s">
        <v>3</v>
      </c>
      <c r="G100" s="20">
        <f>mn2x</f>
        <v>11</v>
      </c>
      <c r="H100" s="18">
        <f>tmn2x</f>
        <v>0.54513888888888895</v>
      </c>
      <c r="I100" s="5"/>
      <c r="J100" s="49">
        <v>4</v>
      </c>
    </row>
    <row r="101" spans="1:12" ht="12.75" customHeight="1">
      <c r="A101" s="5" t="s">
        <v>35</v>
      </c>
      <c r="B101" s="5" t="s">
        <v>20</v>
      </c>
      <c r="C101" s="11" t="s">
        <v>6</v>
      </c>
      <c r="D101" s="5"/>
      <c r="E101" s="5" t="s">
        <v>127</v>
      </c>
      <c r="F101" s="11" t="s">
        <v>4</v>
      </c>
      <c r="G101" s="20">
        <f>_mn4</f>
        <v>44</v>
      </c>
      <c r="H101" s="18">
        <f>_tmn4</f>
        <v>0.69791666666666663</v>
      </c>
      <c r="J101" s="49">
        <v>4</v>
      </c>
    </row>
    <row r="102" spans="1:12" ht="12.75" customHeight="1">
      <c r="A102" s="5" t="s">
        <v>35</v>
      </c>
      <c r="B102" s="5" t="s">
        <v>20</v>
      </c>
      <c r="C102" s="11" t="s">
        <v>6</v>
      </c>
      <c r="D102" s="5"/>
      <c r="E102" s="5" t="s">
        <v>128</v>
      </c>
      <c r="F102" s="11">
        <v>2</v>
      </c>
      <c r="G102" s="20">
        <f>_mn4</f>
        <v>44</v>
      </c>
      <c r="H102" s="18">
        <f>_tmn4</f>
        <v>0.69791666666666663</v>
      </c>
      <c r="I102" s="26"/>
      <c r="J102" s="49">
        <v>4</v>
      </c>
    </row>
    <row r="103" spans="1:12" ht="12.75" customHeight="1">
      <c r="A103" s="5" t="s">
        <v>35</v>
      </c>
      <c r="B103" s="5" t="s">
        <v>20</v>
      </c>
      <c r="C103" s="11" t="s">
        <v>6</v>
      </c>
      <c r="D103" s="5"/>
      <c r="E103" s="5" t="s">
        <v>222</v>
      </c>
      <c r="F103" s="11">
        <v>3</v>
      </c>
      <c r="G103" s="20">
        <f>_mn4</f>
        <v>44</v>
      </c>
      <c r="H103" s="18">
        <f>_tmn4</f>
        <v>0.69791666666666663</v>
      </c>
      <c r="I103" s="18"/>
      <c r="J103" s="49">
        <v>4</v>
      </c>
    </row>
    <row r="104" spans="1:12" ht="12.75" customHeight="1">
      <c r="A104" s="5" t="s">
        <v>35</v>
      </c>
      <c r="B104" s="5" t="s">
        <v>20</v>
      </c>
      <c r="C104" s="11" t="s">
        <v>6</v>
      </c>
      <c r="D104" s="5"/>
      <c r="E104" s="5" t="s">
        <v>129</v>
      </c>
      <c r="F104" s="11" t="s">
        <v>3</v>
      </c>
      <c r="G104" s="20">
        <f>_mn4</f>
        <v>44</v>
      </c>
      <c r="H104" s="18">
        <f>_tmn4</f>
        <v>0.69791666666666663</v>
      </c>
      <c r="I104" s="5"/>
      <c r="J104" s="49">
        <v>4</v>
      </c>
    </row>
    <row r="105" spans="1:12" ht="12.75" customHeight="1">
      <c r="A105" s="5" t="s">
        <v>35</v>
      </c>
      <c r="B105" s="5" t="s">
        <v>20</v>
      </c>
      <c r="C105" s="11" t="s">
        <v>6</v>
      </c>
      <c r="D105" s="5"/>
      <c r="E105" s="5" t="s">
        <v>214</v>
      </c>
      <c r="F105" s="11" t="s">
        <v>5</v>
      </c>
      <c r="G105" s="20">
        <f>_mn4</f>
        <v>44</v>
      </c>
      <c r="H105" s="18">
        <f>_tmn4</f>
        <v>0.69791666666666663</v>
      </c>
      <c r="I105" s="5"/>
      <c r="J105" s="49"/>
      <c r="K105" s="28"/>
      <c r="L105" s="26"/>
    </row>
    <row r="106" spans="1:12" ht="12.75" customHeight="1">
      <c r="A106" s="5" t="s">
        <v>35</v>
      </c>
      <c r="B106" s="5" t="s">
        <v>20</v>
      </c>
      <c r="C106" s="11" t="s">
        <v>4</v>
      </c>
      <c r="D106" s="5"/>
      <c r="E106" s="5" t="s">
        <v>120</v>
      </c>
      <c r="F106" s="11" t="s">
        <v>4</v>
      </c>
      <c r="G106" s="20">
        <f>_mn4</f>
        <v>44</v>
      </c>
      <c r="H106" s="18">
        <f>_tmn4</f>
        <v>0.69791666666666663</v>
      </c>
      <c r="J106" s="49">
        <v>4</v>
      </c>
    </row>
    <row r="107" spans="1:12" ht="12.75" customHeight="1">
      <c r="A107" s="5" t="s">
        <v>35</v>
      </c>
      <c r="B107" s="5" t="s">
        <v>20</v>
      </c>
      <c r="C107" s="11" t="s">
        <v>4</v>
      </c>
      <c r="D107" s="5"/>
      <c r="E107" s="5" t="s">
        <v>125</v>
      </c>
      <c r="F107" s="11">
        <v>2</v>
      </c>
      <c r="G107" s="20">
        <f>_mn4</f>
        <v>44</v>
      </c>
      <c r="H107" s="18">
        <f>_tmn4</f>
        <v>0.69791666666666663</v>
      </c>
      <c r="I107" s="5"/>
      <c r="J107" s="49">
        <v>4</v>
      </c>
    </row>
    <row r="108" spans="1:12" ht="12.75" customHeight="1">
      <c r="A108" s="5" t="s">
        <v>35</v>
      </c>
      <c r="B108" s="5" t="s">
        <v>20</v>
      </c>
      <c r="C108" s="11" t="s">
        <v>4</v>
      </c>
      <c r="D108" s="5"/>
      <c r="E108" s="5" t="s">
        <v>126</v>
      </c>
      <c r="F108" s="11">
        <v>3</v>
      </c>
      <c r="G108" s="20">
        <f>_mn4</f>
        <v>44</v>
      </c>
      <c r="H108" s="18">
        <f>_tmn4</f>
        <v>0.69791666666666663</v>
      </c>
      <c r="I108" s="5"/>
      <c r="J108" s="49">
        <v>4</v>
      </c>
    </row>
    <row r="109" spans="1:12" ht="12.75" customHeight="1">
      <c r="A109" s="5" t="s">
        <v>35</v>
      </c>
      <c r="B109" s="5" t="s">
        <v>20</v>
      </c>
      <c r="C109" s="11" t="s">
        <v>4</v>
      </c>
      <c r="D109" s="5"/>
      <c r="E109" s="5" t="s">
        <v>121</v>
      </c>
      <c r="F109" s="11" t="s">
        <v>3</v>
      </c>
      <c r="G109" s="20">
        <f>_mn4</f>
        <v>44</v>
      </c>
      <c r="H109" s="18">
        <f>_tmn4</f>
        <v>0.69791666666666663</v>
      </c>
      <c r="I109" s="5"/>
      <c r="J109" s="49">
        <v>4</v>
      </c>
    </row>
    <row r="110" spans="1:12" ht="12.75" customHeight="1">
      <c r="A110" s="5" t="s">
        <v>35</v>
      </c>
      <c r="B110" s="5" t="s">
        <v>20</v>
      </c>
      <c r="C110" s="11" t="s">
        <v>4</v>
      </c>
      <c r="D110" s="5"/>
      <c r="E110" s="5" t="s">
        <v>214</v>
      </c>
      <c r="F110" s="11" t="s">
        <v>5</v>
      </c>
      <c r="G110" s="20">
        <f>_mn4</f>
        <v>44</v>
      </c>
      <c r="H110" s="18">
        <f>_tmn4</f>
        <v>0.69791666666666663</v>
      </c>
      <c r="I110" s="5"/>
      <c r="J110" s="49"/>
    </row>
    <row r="111" spans="1:12" ht="12.75" customHeight="1">
      <c r="A111" s="5" t="s">
        <v>35</v>
      </c>
      <c r="B111" s="5" t="s">
        <v>306</v>
      </c>
      <c r="C111" s="11" t="s">
        <v>6</v>
      </c>
      <c r="D111" s="5"/>
      <c r="E111" s="5" t="s">
        <v>210</v>
      </c>
      <c r="F111" s="11" t="s">
        <v>4</v>
      </c>
      <c r="G111" s="20">
        <f>_msa4</f>
        <v>1</v>
      </c>
      <c r="H111" s="18">
        <f>_tmsa4</f>
        <v>0.5</v>
      </c>
      <c r="I111" s="5"/>
      <c r="J111" s="49">
        <v>4</v>
      </c>
    </row>
    <row r="112" spans="1:12" ht="12.75" customHeight="1">
      <c r="A112" s="5" t="s">
        <v>35</v>
      </c>
      <c r="B112" s="5" t="s">
        <v>306</v>
      </c>
      <c r="C112" s="11" t="s">
        <v>6</v>
      </c>
      <c r="D112" s="5"/>
      <c r="E112" s="5" t="s">
        <v>211</v>
      </c>
      <c r="F112" s="11">
        <v>2</v>
      </c>
      <c r="G112" s="20">
        <f>_msa4</f>
        <v>1</v>
      </c>
      <c r="H112" s="18">
        <f>_tmsa4</f>
        <v>0.5</v>
      </c>
      <c r="I112" s="5"/>
      <c r="J112" s="49">
        <v>4</v>
      </c>
    </row>
    <row r="113" spans="1:12" ht="12.75" customHeight="1">
      <c r="A113" s="5" t="s">
        <v>35</v>
      </c>
      <c r="B113" s="5" t="s">
        <v>306</v>
      </c>
      <c r="C113" s="11" t="s">
        <v>6</v>
      </c>
      <c r="D113" s="5"/>
      <c r="E113" s="5" t="s">
        <v>212</v>
      </c>
      <c r="F113" s="11">
        <v>3</v>
      </c>
      <c r="G113" s="20">
        <f>_msa4</f>
        <v>1</v>
      </c>
      <c r="H113" s="18">
        <f>_tmsa4</f>
        <v>0.5</v>
      </c>
      <c r="I113" s="5"/>
      <c r="J113" s="49">
        <v>4</v>
      </c>
      <c r="K113" s="28"/>
    </row>
    <row r="114" spans="1:12" ht="12.75" customHeight="1">
      <c r="A114" s="5" t="s">
        <v>35</v>
      </c>
      <c r="B114" s="5" t="s">
        <v>306</v>
      </c>
      <c r="C114" s="11" t="s">
        <v>6</v>
      </c>
      <c r="D114" s="5"/>
      <c r="E114" s="5" t="s">
        <v>213</v>
      </c>
      <c r="F114" s="11" t="s">
        <v>3</v>
      </c>
      <c r="G114" s="20">
        <f>_msa4</f>
        <v>1</v>
      </c>
      <c r="H114" s="18">
        <f>_tmsa4</f>
        <v>0.5</v>
      </c>
      <c r="I114" s="5"/>
      <c r="J114" s="49">
        <v>4</v>
      </c>
    </row>
    <row r="115" spans="1:12" s="26" customFormat="1">
      <c r="A115" s="5" t="s">
        <v>35</v>
      </c>
      <c r="B115" s="5" t="s">
        <v>306</v>
      </c>
      <c r="C115" s="11" t="s">
        <v>6</v>
      </c>
      <c r="D115" s="5"/>
      <c r="E115" s="5" t="s">
        <v>214</v>
      </c>
      <c r="F115" s="11" t="s">
        <v>5</v>
      </c>
      <c r="G115" s="20">
        <f>_msa4</f>
        <v>1</v>
      </c>
      <c r="H115" s="18">
        <f>_tmsa4</f>
        <v>0.5</v>
      </c>
      <c r="I115" s="18"/>
      <c r="J115" s="49"/>
      <c r="K115" s="45"/>
      <c r="L115" s="5"/>
    </row>
    <row r="116" spans="1:12" ht="12.75" customHeight="1">
      <c r="A116" s="5" t="s">
        <v>35</v>
      </c>
      <c r="B116" s="5" t="s">
        <v>306</v>
      </c>
      <c r="C116" s="11" t="s">
        <v>4</v>
      </c>
      <c r="D116" s="5"/>
      <c r="E116" s="5" t="s">
        <v>384</v>
      </c>
      <c r="F116" s="11" t="s">
        <v>4</v>
      </c>
      <c r="G116" s="20">
        <f>_msa4</f>
        <v>1</v>
      </c>
      <c r="H116" s="18">
        <f>_tmsa4</f>
        <v>0.5</v>
      </c>
      <c r="J116" s="49">
        <v>4</v>
      </c>
    </row>
    <row r="117" spans="1:12" ht="12.75" customHeight="1">
      <c r="A117" s="35" t="s">
        <v>35</v>
      </c>
      <c r="B117" s="5" t="s">
        <v>306</v>
      </c>
      <c r="C117" s="11" t="s">
        <v>4</v>
      </c>
      <c r="D117" s="5"/>
      <c r="E117" s="5" t="s">
        <v>127</v>
      </c>
      <c r="F117" s="11">
        <v>2</v>
      </c>
      <c r="G117" s="20">
        <f>_msa4</f>
        <v>1</v>
      </c>
      <c r="H117" s="18">
        <f>_tmsa4</f>
        <v>0.5</v>
      </c>
      <c r="J117" s="49">
        <v>4</v>
      </c>
    </row>
    <row r="118" spans="1:12" ht="12.75" customHeight="1">
      <c r="A118" s="35" t="s">
        <v>35</v>
      </c>
      <c r="B118" s="5" t="s">
        <v>306</v>
      </c>
      <c r="C118" s="11" t="s">
        <v>4</v>
      </c>
      <c r="D118" s="5"/>
      <c r="E118" s="5" t="s">
        <v>132</v>
      </c>
      <c r="F118" s="11">
        <v>3</v>
      </c>
      <c r="G118" s="20">
        <f>_msa4</f>
        <v>1</v>
      </c>
      <c r="H118" s="18">
        <f>_tmsa4</f>
        <v>0.5</v>
      </c>
      <c r="J118" s="49">
        <v>4</v>
      </c>
    </row>
    <row r="119" spans="1:12" ht="12.75" customHeight="1">
      <c r="A119" s="35" t="s">
        <v>35</v>
      </c>
      <c r="B119" s="5" t="s">
        <v>306</v>
      </c>
      <c r="C119" s="11" t="s">
        <v>4</v>
      </c>
      <c r="D119" s="5"/>
      <c r="E119" s="5" t="s">
        <v>131</v>
      </c>
      <c r="F119" s="11" t="s">
        <v>3</v>
      </c>
      <c r="G119" s="20">
        <f>_msa4</f>
        <v>1</v>
      </c>
      <c r="H119" s="18">
        <f>_tmsa4</f>
        <v>0.5</v>
      </c>
      <c r="I119" s="5"/>
      <c r="J119" s="49">
        <v>4</v>
      </c>
    </row>
    <row r="120" spans="1:12" s="26" customFormat="1">
      <c r="A120" s="35" t="s">
        <v>35</v>
      </c>
      <c r="B120" s="5" t="s">
        <v>306</v>
      </c>
      <c r="C120" s="11" t="s">
        <v>4</v>
      </c>
      <c r="D120" s="5"/>
      <c r="E120" s="5" t="s">
        <v>214</v>
      </c>
      <c r="F120" s="11" t="s">
        <v>5</v>
      </c>
      <c r="G120" s="20">
        <f>_msa4</f>
        <v>1</v>
      </c>
      <c r="H120" s="18">
        <f>_tmsa4</f>
        <v>0.5</v>
      </c>
      <c r="I120" s="5"/>
      <c r="J120" s="49"/>
      <c r="K120" s="45"/>
      <c r="L120" s="5"/>
    </row>
    <row r="121" spans="1:12" ht="12.75" customHeight="1">
      <c r="A121" s="5" t="s">
        <v>35</v>
      </c>
      <c r="B121" s="5" t="s">
        <v>13</v>
      </c>
      <c r="D121" s="5"/>
      <c r="E121" s="5" t="s">
        <v>131</v>
      </c>
      <c r="F121" s="11" t="s">
        <v>4</v>
      </c>
      <c r="G121" s="20">
        <f>msc2x</f>
        <v>12</v>
      </c>
      <c r="H121" s="18">
        <f>tmsc2x</f>
        <v>0.54861111111111105</v>
      </c>
      <c r="I121" s="5"/>
      <c r="J121" s="49">
        <v>4</v>
      </c>
    </row>
    <row r="122" spans="1:12" ht="12.75" customHeight="1">
      <c r="A122" s="5" t="s">
        <v>35</v>
      </c>
      <c r="B122" s="5" t="s">
        <v>13</v>
      </c>
      <c r="D122" s="5"/>
      <c r="E122" s="5" t="s">
        <v>133</v>
      </c>
      <c r="F122" s="11" t="s">
        <v>3</v>
      </c>
      <c r="G122" s="20">
        <f>msc2x</f>
        <v>12</v>
      </c>
      <c r="H122" s="18">
        <f>tmsc2x</f>
        <v>0.54861111111111105</v>
      </c>
      <c r="I122" s="26"/>
      <c r="J122" s="49">
        <v>4</v>
      </c>
    </row>
    <row r="123" spans="1:12" ht="12.75" customHeight="1">
      <c r="A123" s="5" t="s">
        <v>35</v>
      </c>
      <c r="B123" s="5" t="s">
        <v>21</v>
      </c>
      <c r="C123" s="11" t="s">
        <v>6</v>
      </c>
      <c r="D123" s="5"/>
      <c r="E123" s="5" t="s">
        <v>215</v>
      </c>
      <c r="F123" s="11" t="s">
        <v>4</v>
      </c>
      <c r="G123" s="20">
        <f>_msc4</f>
        <v>17</v>
      </c>
      <c r="H123" s="18">
        <f>tmsc4</f>
        <v>0.57291666666666663</v>
      </c>
      <c r="I123" s="5"/>
      <c r="J123" s="49">
        <v>4</v>
      </c>
      <c r="L123" s="26"/>
    </row>
    <row r="124" spans="1:12" s="26" customFormat="1">
      <c r="A124" s="5" t="s">
        <v>35</v>
      </c>
      <c r="B124" s="5" t="s">
        <v>21</v>
      </c>
      <c r="C124" s="11" t="s">
        <v>6</v>
      </c>
      <c r="D124" s="5"/>
      <c r="E124" s="5" t="s">
        <v>216</v>
      </c>
      <c r="F124" s="11">
        <v>2</v>
      </c>
      <c r="G124" s="20">
        <f>_msc4</f>
        <v>17</v>
      </c>
      <c r="H124" s="18">
        <f>tmsc4</f>
        <v>0.57291666666666663</v>
      </c>
      <c r="I124" s="5"/>
      <c r="J124" s="49">
        <v>4</v>
      </c>
      <c r="K124" s="45"/>
      <c r="L124" s="5"/>
    </row>
    <row r="125" spans="1:12" ht="12.75" customHeight="1">
      <c r="A125" s="5" t="s">
        <v>35</v>
      </c>
      <c r="B125" s="5" t="s">
        <v>21</v>
      </c>
      <c r="C125" s="11" t="s">
        <v>6</v>
      </c>
      <c r="D125" s="5"/>
      <c r="E125" s="5" t="s">
        <v>217</v>
      </c>
      <c r="F125" s="11">
        <v>3</v>
      </c>
      <c r="G125" s="20">
        <f>_msc4</f>
        <v>17</v>
      </c>
      <c r="H125" s="18">
        <f>tmsc4</f>
        <v>0.57291666666666663</v>
      </c>
      <c r="I125" s="5"/>
      <c r="J125" s="49">
        <v>4</v>
      </c>
    </row>
    <row r="126" spans="1:12" ht="12.75" customHeight="1">
      <c r="A126" s="5" t="s">
        <v>35</v>
      </c>
      <c r="B126" s="5" t="s">
        <v>21</v>
      </c>
      <c r="C126" s="11" t="s">
        <v>6</v>
      </c>
      <c r="D126" s="5"/>
      <c r="E126" s="5" t="s">
        <v>218</v>
      </c>
      <c r="F126" s="11" t="s">
        <v>3</v>
      </c>
      <c r="G126" s="20">
        <f>_msc4</f>
        <v>17</v>
      </c>
      <c r="H126" s="18">
        <f>tmsc4</f>
        <v>0.57291666666666663</v>
      </c>
      <c r="I126" s="5"/>
      <c r="J126" s="49">
        <v>4</v>
      </c>
    </row>
    <row r="127" spans="1:12" ht="12.75" customHeight="1">
      <c r="A127" s="5" t="s">
        <v>35</v>
      </c>
      <c r="B127" s="5" t="s">
        <v>21</v>
      </c>
      <c r="C127" s="11" t="s">
        <v>6</v>
      </c>
      <c r="D127" s="5"/>
      <c r="E127" s="5" t="s">
        <v>214</v>
      </c>
      <c r="F127" s="11" t="s">
        <v>5</v>
      </c>
      <c r="G127" s="20">
        <f>_msc4</f>
        <v>17</v>
      </c>
      <c r="H127" s="18">
        <f>tmsc4</f>
        <v>0.57291666666666663</v>
      </c>
      <c r="I127" s="5"/>
      <c r="J127" s="49"/>
      <c r="K127" s="28"/>
      <c r="L127" s="26"/>
    </row>
    <row r="128" spans="1:12" ht="12.75" customHeight="1">
      <c r="A128" s="5" t="s">
        <v>35</v>
      </c>
      <c r="B128" s="5" t="s">
        <v>21</v>
      </c>
      <c r="C128" s="11" t="s">
        <v>4</v>
      </c>
      <c r="D128" s="5"/>
      <c r="E128" s="5" t="s">
        <v>219</v>
      </c>
      <c r="F128" s="11" t="s">
        <v>4</v>
      </c>
      <c r="G128" s="20">
        <f>_msc4</f>
        <v>17</v>
      </c>
      <c r="H128" s="18">
        <f>tmsc4</f>
        <v>0.57291666666666663</v>
      </c>
      <c r="I128" s="5"/>
      <c r="J128" s="49">
        <v>4</v>
      </c>
    </row>
    <row r="129" spans="1:12" s="26" customFormat="1">
      <c r="A129" s="5" t="s">
        <v>35</v>
      </c>
      <c r="B129" s="5" t="s">
        <v>21</v>
      </c>
      <c r="C129" s="11" t="s">
        <v>4</v>
      </c>
      <c r="D129" s="5"/>
      <c r="E129" s="5" t="s">
        <v>220</v>
      </c>
      <c r="F129" s="11">
        <v>2</v>
      </c>
      <c r="G129" s="20">
        <f>_msc4</f>
        <v>17</v>
      </c>
      <c r="H129" s="18">
        <f>tmsc4</f>
        <v>0.57291666666666663</v>
      </c>
      <c r="I129" s="5"/>
      <c r="J129" s="49">
        <v>4</v>
      </c>
      <c r="K129" s="45"/>
      <c r="L129" s="5"/>
    </row>
    <row r="130" spans="1:12" ht="12.75" customHeight="1">
      <c r="A130" s="5" t="s">
        <v>35</v>
      </c>
      <c r="B130" s="5" t="s">
        <v>21</v>
      </c>
      <c r="C130" s="11" t="s">
        <v>4</v>
      </c>
      <c r="D130" s="5"/>
      <c r="E130" s="5" t="s">
        <v>221</v>
      </c>
      <c r="F130" s="11">
        <v>3</v>
      </c>
      <c r="G130" s="20">
        <f>_msc4</f>
        <v>17</v>
      </c>
      <c r="H130" s="18">
        <f>tmsc4</f>
        <v>0.57291666666666663</v>
      </c>
      <c r="I130" s="5"/>
      <c r="J130" s="49">
        <v>4</v>
      </c>
    </row>
    <row r="131" spans="1:12" ht="12.75" customHeight="1">
      <c r="A131" s="5" t="s">
        <v>35</v>
      </c>
      <c r="B131" s="5" t="s">
        <v>21</v>
      </c>
      <c r="C131" s="11" t="s">
        <v>4</v>
      </c>
      <c r="D131" s="5"/>
      <c r="E131" s="5" t="s">
        <v>130</v>
      </c>
      <c r="F131" s="11" t="s">
        <v>3</v>
      </c>
      <c r="G131" s="20">
        <f>_msc4</f>
        <v>17</v>
      </c>
      <c r="H131" s="18">
        <f>tmsc4</f>
        <v>0.57291666666666663</v>
      </c>
      <c r="I131" s="5"/>
      <c r="J131" s="49">
        <v>4</v>
      </c>
    </row>
    <row r="132" spans="1:12" ht="12.75" customHeight="1">
      <c r="A132" s="5" t="s">
        <v>35</v>
      </c>
      <c r="B132" s="5" t="s">
        <v>21</v>
      </c>
      <c r="C132" s="11" t="s">
        <v>4</v>
      </c>
      <c r="D132" s="5"/>
      <c r="E132" s="5" t="s">
        <v>214</v>
      </c>
      <c r="F132" s="11" t="s">
        <v>5</v>
      </c>
      <c r="G132" s="20">
        <f>_msc4</f>
        <v>17</v>
      </c>
      <c r="H132" s="18">
        <f>tmsc4</f>
        <v>0.57291666666666663</v>
      </c>
      <c r="I132" s="18"/>
      <c r="J132" s="49"/>
    </row>
    <row r="133" spans="1:12" s="26" customFormat="1">
      <c r="A133" s="5" t="s">
        <v>35</v>
      </c>
      <c r="B133" s="5" t="s">
        <v>349</v>
      </c>
      <c r="C133" s="11" t="s">
        <v>6</v>
      </c>
      <c r="D133" s="5"/>
      <c r="E133" s="5" t="s">
        <v>131</v>
      </c>
      <c r="F133" s="11"/>
      <c r="G133" s="20">
        <f>mv1x</f>
        <v>24</v>
      </c>
      <c r="H133" s="18">
        <f>tmv1x</f>
        <v>0.60416666666666663</v>
      </c>
      <c r="I133" s="5"/>
      <c r="J133" s="49">
        <v>4</v>
      </c>
      <c r="K133" s="45"/>
      <c r="L133" s="5"/>
    </row>
    <row r="134" spans="1:12" ht="12.75" customHeight="1">
      <c r="A134" s="5" t="s">
        <v>35</v>
      </c>
      <c r="B134" s="5" t="s">
        <v>349</v>
      </c>
      <c r="C134" s="11" t="s">
        <v>4</v>
      </c>
      <c r="D134" s="5"/>
      <c r="E134" s="5" t="s">
        <v>133</v>
      </c>
      <c r="G134" s="20">
        <f>mv1x</f>
        <v>24</v>
      </c>
      <c r="H134" s="18">
        <f>tmv1x</f>
        <v>0.60416666666666663</v>
      </c>
      <c r="J134" s="49">
        <v>4</v>
      </c>
    </row>
    <row r="135" spans="1:12" ht="12.75" customHeight="1">
      <c r="A135" s="5" t="s">
        <v>35</v>
      </c>
      <c r="B135" s="5" t="s">
        <v>309</v>
      </c>
      <c r="C135" s="11" t="s">
        <v>4</v>
      </c>
      <c r="D135" s="5"/>
      <c r="E135" s="5" t="s">
        <v>210</v>
      </c>
      <c r="F135" s="11" t="s">
        <v>4</v>
      </c>
      <c r="G135" s="20">
        <f>_mv4</f>
        <v>37</v>
      </c>
      <c r="H135" s="18">
        <f>_tmv4</f>
        <v>0.66666666666666663</v>
      </c>
      <c r="I135" s="18"/>
      <c r="J135" s="49">
        <v>4</v>
      </c>
    </row>
    <row r="136" spans="1:12" ht="12.75" customHeight="1">
      <c r="A136" s="5" t="s">
        <v>35</v>
      </c>
      <c r="B136" s="5" t="s">
        <v>309</v>
      </c>
      <c r="C136" s="11" t="s">
        <v>4</v>
      </c>
      <c r="D136" s="5"/>
      <c r="E136" s="5" t="s">
        <v>232</v>
      </c>
      <c r="F136" s="11">
        <v>2</v>
      </c>
      <c r="G136" s="20">
        <f>_mv4</f>
        <v>37</v>
      </c>
      <c r="H136" s="18">
        <f>_tmv4</f>
        <v>0.66666666666666663</v>
      </c>
      <c r="I136" s="5"/>
      <c r="J136" s="49">
        <v>4</v>
      </c>
    </row>
    <row r="137" spans="1:12" ht="12.75" customHeight="1">
      <c r="A137" s="5" t="s">
        <v>35</v>
      </c>
      <c r="B137" s="5" t="s">
        <v>309</v>
      </c>
      <c r="C137" s="11" t="s">
        <v>4</v>
      </c>
      <c r="D137" s="5"/>
      <c r="E137" s="5" t="s">
        <v>212</v>
      </c>
      <c r="F137" s="11">
        <v>3</v>
      </c>
      <c r="G137" s="20">
        <f>_mv4</f>
        <v>37</v>
      </c>
      <c r="H137" s="18">
        <f>_tmv4</f>
        <v>0.66666666666666663</v>
      </c>
      <c r="I137" s="18"/>
      <c r="J137" s="49">
        <v>4</v>
      </c>
    </row>
    <row r="138" spans="1:12" ht="12.75" customHeight="1">
      <c r="A138" s="5" t="s">
        <v>35</v>
      </c>
      <c r="B138" s="5" t="s">
        <v>309</v>
      </c>
      <c r="C138" s="11" t="s">
        <v>4</v>
      </c>
      <c r="D138" s="5"/>
      <c r="E138" s="5" t="s">
        <v>213</v>
      </c>
      <c r="F138" s="11" t="s">
        <v>3</v>
      </c>
      <c r="G138" s="20">
        <f>_mv4</f>
        <v>37</v>
      </c>
      <c r="H138" s="18">
        <f>_tmv4</f>
        <v>0.66666666666666663</v>
      </c>
      <c r="I138" s="5"/>
      <c r="J138" s="49">
        <v>4</v>
      </c>
    </row>
    <row r="139" spans="1:12" ht="12.75" customHeight="1">
      <c r="A139" s="5" t="s">
        <v>35</v>
      </c>
      <c r="B139" s="5" t="s">
        <v>309</v>
      </c>
      <c r="C139" s="11" t="s">
        <v>4</v>
      </c>
      <c r="D139" s="5"/>
      <c r="E139" s="5" t="s">
        <v>214</v>
      </c>
      <c r="F139" s="11" t="s">
        <v>5</v>
      </c>
      <c r="G139" s="20">
        <f>_mv4</f>
        <v>37</v>
      </c>
      <c r="H139" s="18">
        <f>_tmv4</f>
        <v>0.66666666666666663</v>
      </c>
      <c r="I139" s="5"/>
      <c r="J139" s="49"/>
    </row>
    <row r="140" spans="1:12" ht="12.75" customHeight="1">
      <c r="A140" s="5" t="s">
        <v>35</v>
      </c>
      <c r="B140" s="5" t="s">
        <v>308</v>
      </c>
      <c r="C140" s="11" t="s">
        <v>6</v>
      </c>
      <c r="D140" s="5"/>
      <c r="E140" s="5" t="s">
        <v>127</v>
      </c>
      <c r="F140" s="11" t="s">
        <v>4</v>
      </c>
      <c r="G140" s="20">
        <f>_mv4</f>
        <v>37</v>
      </c>
      <c r="H140" s="18">
        <f>_tmv4</f>
        <v>0.66666666666666663</v>
      </c>
      <c r="J140" s="49">
        <v>4</v>
      </c>
    </row>
    <row r="141" spans="1:12" ht="12.75" customHeight="1">
      <c r="A141" s="5" t="s">
        <v>35</v>
      </c>
      <c r="B141" s="5" t="s">
        <v>308</v>
      </c>
      <c r="C141" s="11" t="s">
        <v>6</v>
      </c>
      <c r="D141" s="5"/>
      <c r="E141" s="5" t="s">
        <v>133</v>
      </c>
      <c r="F141" s="11">
        <v>2</v>
      </c>
      <c r="G141" s="20">
        <f>_mv4</f>
        <v>37</v>
      </c>
      <c r="H141" s="18">
        <f>_tmv4</f>
        <v>0.66666666666666663</v>
      </c>
      <c r="J141" s="49">
        <v>4</v>
      </c>
      <c r="L141" s="26"/>
    </row>
    <row r="142" spans="1:12" s="26" customFormat="1">
      <c r="A142" s="5" t="s">
        <v>35</v>
      </c>
      <c r="B142" s="5" t="s">
        <v>308</v>
      </c>
      <c r="C142" s="11" t="s">
        <v>6</v>
      </c>
      <c r="D142" s="5"/>
      <c r="E142" s="5" t="s">
        <v>132</v>
      </c>
      <c r="F142" s="11">
        <v>3</v>
      </c>
      <c r="G142" s="20">
        <f>_mv4</f>
        <v>37</v>
      </c>
      <c r="H142" s="18">
        <f>_tmv4</f>
        <v>0.66666666666666663</v>
      </c>
      <c r="I142" s="39"/>
      <c r="J142" s="49">
        <v>4</v>
      </c>
      <c r="K142" s="45"/>
    </row>
    <row r="143" spans="1:12" ht="12.75" customHeight="1">
      <c r="A143" s="5" t="s">
        <v>35</v>
      </c>
      <c r="B143" s="5" t="s">
        <v>308</v>
      </c>
      <c r="C143" s="11" t="s">
        <v>6</v>
      </c>
      <c r="D143" s="5"/>
      <c r="E143" s="5" t="s">
        <v>131</v>
      </c>
      <c r="F143" s="11" t="s">
        <v>3</v>
      </c>
      <c r="G143" s="20">
        <f>_mv4</f>
        <v>37</v>
      </c>
      <c r="H143" s="18">
        <f>_tmv4</f>
        <v>0.66666666666666663</v>
      </c>
      <c r="I143" s="5"/>
      <c r="J143" s="49">
        <v>4</v>
      </c>
    </row>
    <row r="144" spans="1:12" ht="12.75" customHeight="1">
      <c r="A144" s="5" t="s">
        <v>35</v>
      </c>
      <c r="B144" s="5" t="s">
        <v>308</v>
      </c>
      <c r="C144" s="11" t="s">
        <v>6</v>
      </c>
      <c r="D144" s="5"/>
      <c r="E144" s="5" t="s">
        <v>214</v>
      </c>
      <c r="F144" s="11" t="s">
        <v>5</v>
      </c>
      <c r="G144" s="20">
        <f>_mv4</f>
        <v>37</v>
      </c>
      <c r="H144" s="18">
        <f>_tmv4</f>
        <v>0.66666666666666663</v>
      </c>
      <c r="I144" s="5"/>
      <c r="J144" s="49"/>
      <c r="K144" s="66">
        <f>SUM(J42:J144)</f>
        <v>321</v>
      </c>
    </row>
    <row r="145" spans="1:12" ht="12.75" customHeight="1">
      <c r="A145" s="31" t="s">
        <v>11</v>
      </c>
      <c r="B145" s="32" t="s">
        <v>55</v>
      </c>
      <c r="C145" s="58"/>
      <c r="D145" s="32"/>
      <c r="E145" s="32" t="s">
        <v>298</v>
      </c>
      <c r="F145" s="58"/>
      <c r="G145" s="59">
        <f>lj161x</f>
        <v>7</v>
      </c>
      <c r="H145" s="60">
        <f>tlj161x</f>
        <v>0.52777777777777779</v>
      </c>
      <c r="I145" s="32"/>
      <c r="J145" s="61">
        <v>3.5</v>
      </c>
      <c r="K145" s="67">
        <f>J145</f>
        <v>3.5</v>
      </c>
    </row>
    <row r="146" spans="1:12" ht="12.75" customHeight="1">
      <c r="A146" s="33" t="s">
        <v>37</v>
      </c>
      <c r="B146" s="34" t="s">
        <v>45</v>
      </c>
      <c r="C146" s="50"/>
      <c r="D146" s="34"/>
      <c r="E146" s="34" t="s">
        <v>278</v>
      </c>
      <c r="F146" s="50"/>
      <c r="G146" s="51">
        <f>lj141x</f>
        <v>45</v>
      </c>
      <c r="H146" s="46">
        <f>tlj141x</f>
        <v>0.70138888888888884</v>
      </c>
      <c r="I146" s="34"/>
      <c r="J146" s="52">
        <v>3.5</v>
      </c>
      <c r="K146" s="62"/>
    </row>
    <row r="147" spans="1:12" ht="12.75" customHeight="1">
      <c r="A147" s="35" t="s">
        <v>37</v>
      </c>
      <c r="B147" s="5" t="s">
        <v>55</v>
      </c>
      <c r="C147" s="11" t="s">
        <v>6</v>
      </c>
      <c r="D147" s="5"/>
      <c r="E147" s="5" t="s">
        <v>256</v>
      </c>
      <c r="G147" s="20">
        <f>lj161x</f>
        <v>7</v>
      </c>
      <c r="H147" s="18">
        <f>tlj161x</f>
        <v>0.52777777777777779</v>
      </c>
      <c r="I147" s="5"/>
      <c r="J147" s="49">
        <v>3.5</v>
      </c>
      <c r="K147" s="63"/>
    </row>
    <row r="148" spans="1:12" ht="12.75" customHeight="1">
      <c r="A148" s="35" t="s">
        <v>37</v>
      </c>
      <c r="B148" s="5" t="s">
        <v>55</v>
      </c>
      <c r="C148" s="11" t="s">
        <v>4</v>
      </c>
      <c r="D148" s="5"/>
      <c r="E148" s="5" t="s">
        <v>258</v>
      </c>
      <c r="G148" s="20">
        <f>lj161x</f>
        <v>7</v>
      </c>
      <c r="H148" s="18">
        <f>tlj161x</f>
        <v>0.52777777777777779</v>
      </c>
      <c r="I148" s="5"/>
      <c r="J148" s="49">
        <v>3.5</v>
      </c>
      <c r="K148" s="63"/>
    </row>
    <row r="149" spans="1:12" ht="12.75" customHeight="1">
      <c r="A149" s="35" t="s">
        <v>37</v>
      </c>
      <c r="B149" s="5" t="s">
        <v>55</v>
      </c>
      <c r="D149" s="5"/>
      <c r="E149" s="5" t="s">
        <v>277</v>
      </c>
      <c r="G149" s="20">
        <f>lj161x</f>
        <v>7</v>
      </c>
      <c r="H149" s="18">
        <f>tlj161x</f>
        <v>0.52777777777777779</v>
      </c>
      <c r="I149" s="5"/>
      <c r="J149" s="49">
        <v>3.5</v>
      </c>
      <c r="K149" s="63"/>
      <c r="L149" s="26"/>
    </row>
    <row r="150" spans="1:12" s="26" customFormat="1">
      <c r="A150" s="35" t="s">
        <v>37</v>
      </c>
      <c r="B150" s="5" t="s">
        <v>56</v>
      </c>
      <c r="C150" s="11">
        <v>1</v>
      </c>
      <c r="D150" s="5"/>
      <c r="E150" s="5" t="s">
        <v>279</v>
      </c>
      <c r="F150" s="11" t="s">
        <v>4</v>
      </c>
      <c r="G150" s="20">
        <f>lj162x</f>
        <v>23</v>
      </c>
      <c r="H150" s="18">
        <f>tlj162x</f>
        <v>0.60069444444444442</v>
      </c>
      <c r="I150" s="5"/>
      <c r="J150" s="49">
        <v>3.5</v>
      </c>
      <c r="K150" s="63"/>
      <c r="L150" s="5"/>
    </row>
    <row r="151" spans="1:12" ht="12.75" customHeight="1">
      <c r="A151" s="35" t="s">
        <v>37</v>
      </c>
      <c r="B151" s="5" t="s">
        <v>56</v>
      </c>
      <c r="C151" s="11">
        <v>1</v>
      </c>
      <c r="D151" s="5"/>
      <c r="E151" s="5" t="s">
        <v>280</v>
      </c>
      <c r="F151" s="11" t="s">
        <v>3</v>
      </c>
      <c r="G151" s="20">
        <f>lj162x</f>
        <v>23</v>
      </c>
      <c r="H151" s="18">
        <f>tlj162x</f>
        <v>0.60069444444444442</v>
      </c>
      <c r="I151" s="5"/>
      <c r="J151" s="49">
        <v>3.5</v>
      </c>
      <c r="K151" s="63"/>
    </row>
    <row r="152" spans="1:12" ht="12.75" customHeight="1">
      <c r="A152" s="35" t="s">
        <v>37</v>
      </c>
      <c r="B152" s="5" t="s">
        <v>56</v>
      </c>
      <c r="C152" s="11">
        <v>2</v>
      </c>
      <c r="D152" s="5"/>
      <c r="E152" s="5" t="s">
        <v>258</v>
      </c>
      <c r="F152" s="11" t="s">
        <v>4</v>
      </c>
      <c r="G152" s="20">
        <f>lj162x</f>
        <v>23</v>
      </c>
      <c r="H152" s="18">
        <f>tlj162x</f>
        <v>0.60069444444444442</v>
      </c>
      <c r="I152" s="5"/>
      <c r="J152" s="49">
        <v>3.5</v>
      </c>
      <c r="K152" s="63"/>
    </row>
    <row r="153" spans="1:12" s="26" customFormat="1">
      <c r="A153" s="35" t="s">
        <v>37</v>
      </c>
      <c r="B153" s="5" t="s">
        <v>56</v>
      </c>
      <c r="C153" s="11">
        <v>2</v>
      </c>
      <c r="D153" s="5"/>
      <c r="E153" s="5" t="s">
        <v>277</v>
      </c>
      <c r="F153" s="11" t="s">
        <v>3</v>
      </c>
      <c r="G153" s="20">
        <f>lj162x</f>
        <v>23</v>
      </c>
      <c r="H153" s="18">
        <f>tlj162x</f>
        <v>0.60069444444444442</v>
      </c>
      <c r="I153" s="5"/>
      <c r="J153" s="49">
        <v>3.5</v>
      </c>
      <c r="K153" s="63"/>
      <c r="L153" s="5"/>
    </row>
    <row r="154" spans="1:12" ht="12.75" customHeight="1">
      <c r="A154" s="35" t="s">
        <v>37</v>
      </c>
      <c r="B154" s="5" t="s">
        <v>10</v>
      </c>
      <c r="C154" s="11">
        <v>1</v>
      </c>
      <c r="D154" s="5"/>
      <c r="E154" s="5" t="s">
        <v>255</v>
      </c>
      <c r="F154" s="11" t="s">
        <v>4</v>
      </c>
      <c r="G154" s="20">
        <f>lj164x</f>
        <v>14</v>
      </c>
      <c r="H154" s="18">
        <f>tlj164x</f>
        <v>0.55902777777777779</v>
      </c>
      <c r="I154" s="5"/>
      <c r="J154" s="49">
        <v>3.5</v>
      </c>
      <c r="K154" s="63"/>
    </row>
    <row r="155" spans="1:12" ht="12.75" customHeight="1">
      <c r="A155" s="35" t="s">
        <v>37</v>
      </c>
      <c r="B155" s="5" t="s">
        <v>10</v>
      </c>
      <c r="C155" s="11">
        <v>1</v>
      </c>
      <c r="D155" s="5"/>
      <c r="E155" s="5" t="s">
        <v>256</v>
      </c>
      <c r="F155" s="11">
        <v>2</v>
      </c>
      <c r="G155" s="20">
        <f>lj164x</f>
        <v>14</v>
      </c>
      <c r="H155" s="18">
        <f>tlj164x</f>
        <v>0.55902777777777779</v>
      </c>
      <c r="I155" s="5"/>
      <c r="J155" s="49">
        <v>3.5</v>
      </c>
      <c r="K155" s="63"/>
    </row>
    <row r="156" spans="1:12" ht="12.75" customHeight="1">
      <c r="A156" s="35" t="s">
        <v>37</v>
      </c>
      <c r="B156" s="5" t="s">
        <v>10</v>
      </c>
      <c r="C156" s="11">
        <v>1</v>
      </c>
      <c r="D156" s="5"/>
      <c r="E156" s="5" t="s">
        <v>257</v>
      </c>
      <c r="F156" s="11">
        <v>3</v>
      </c>
      <c r="G156" s="20">
        <f>lj164x</f>
        <v>14</v>
      </c>
      <c r="H156" s="18">
        <f>tlj164x</f>
        <v>0.55902777777777779</v>
      </c>
      <c r="I156" s="18"/>
      <c r="J156" s="49">
        <v>3.5</v>
      </c>
      <c r="K156" s="63"/>
    </row>
    <row r="157" spans="1:12" ht="12.75" customHeight="1">
      <c r="A157" s="35" t="s">
        <v>37</v>
      </c>
      <c r="B157" s="5" t="s">
        <v>10</v>
      </c>
      <c r="C157" s="11">
        <v>1</v>
      </c>
      <c r="D157" s="5"/>
      <c r="E157" s="5" t="s">
        <v>258</v>
      </c>
      <c r="F157" s="11" t="s">
        <v>3</v>
      </c>
      <c r="G157" s="20">
        <f>lj164x</f>
        <v>14</v>
      </c>
      <c r="H157" s="18">
        <f>tlj164x</f>
        <v>0.55902777777777779</v>
      </c>
      <c r="I157" s="5"/>
      <c r="J157" s="49">
        <v>3.5</v>
      </c>
      <c r="K157" s="63"/>
    </row>
    <row r="158" spans="1:12" ht="12.75" customHeight="1">
      <c r="A158" s="35" t="s">
        <v>37</v>
      </c>
      <c r="B158" s="5" t="s">
        <v>10</v>
      </c>
      <c r="C158" s="11">
        <v>1</v>
      </c>
      <c r="D158" s="5"/>
      <c r="E158" s="5" t="s">
        <v>357</v>
      </c>
      <c r="F158" s="11" t="s">
        <v>176</v>
      </c>
      <c r="G158" s="20">
        <f>lj164x</f>
        <v>14</v>
      </c>
      <c r="H158" s="18">
        <f>tlj164x</f>
        <v>0.55902777777777779</v>
      </c>
      <c r="I158" s="5"/>
      <c r="J158" s="49"/>
      <c r="K158" s="63"/>
    </row>
    <row r="159" spans="1:12" ht="12.75" customHeight="1">
      <c r="A159" s="35" t="s">
        <v>37</v>
      </c>
      <c r="B159" s="5" t="s">
        <v>10</v>
      </c>
      <c r="C159" s="11">
        <v>1</v>
      </c>
      <c r="D159" s="5"/>
      <c r="E159" s="5" t="s">
        <v>238</v>
      </c>
      <c r="F159" s="11" t="s">
        <v>5</v>
      </c>
      <c r="G159" s="20">
        <f>lj164x</f>
        <v>14</v>
      </c>
      <c r="H159" s="18">
        <f>tlj164x</f>
        <v>0.55902777777777779</v>
      </c>
      <c r="I159" s="5"/>
      <c r="J159" s="49"/>
      <c r="K159" s="63"/>
    </row>
    <row r="160" spans="1:12" ht="12.75" customHeight="1">
      <c r="A160" s="35" t="s">
        <v>37</v>
      </c>
      <c r="B160" s="5" t="s">
        <v>10</v>
      </c>
      <c r="C160" s="11">
        <v>2</v>
      </c>
      <c r="D160" s="5"/>
      <c r="E160" s="5" t="s">
        <v>277</v>
      </c>
      <c r="F160" s="11" t="s">
        <v>4</v>
      </c>
      <c r="G160" s="20">
        <f>lj164x</f>
        <v>14</v>
      </c>
      <c r="H160" s="18">
        <f>tlj164x</f>
        <v>0.55902777777777779</v>
      </c>
      <c r="I160" s="5"/>
      <c r="J160" s="49">
        <v>3.5</v>
      </c>
      <c r="K160" s="63"/>
    </row>
    <row r="161" spans="1:12" s="26" customFormat="1">
      <c r="A161" s="35" t="s">
        <v>37</v>
      </c>
      <c r="B161" s="5" t="s">
        <v>10</v>
      </c>
      <c r="C161" s="11">
        <v>2</v>
      </c>
      <c r="D161" s="5"/>
      <c r="E161" s="5" t="s">
        <v>278</v>
      </c>
      <c r="F161" s="11">
        <v>2</v>
      </c>
      <c r="G161" s="20">
        <f>lj164x</f>
        <v>14</v>
      </c>
      <c r="H161" s="18">
        <f>tlj164x</f>
        <v>0.55902777777777779</v>
      </c>
      <c r="I161" s="18"/>
      <c r="J161" s="49">
        <v>3.5</v>
      </c>
      <c r="K161" s="63"/>
      <c r="L161" s="5"/>
    </row>
    <row r="162" spans="1:12" ht="12.75" customHeight="1">
      <c r="A162" s="35" t="s">
        <v>37</v>
      </c>
      <c r="B162" s="5" t="s">
        <v>10</v>
      </c>
      <c r="C162" s="11">
        <v>2</v>
      </c>
      <c r="D162" s="5"/>
      <c r="E162" s="5" t="s">
        <v>279</v>
      </c>
      <c r="F162" s="11">
        <v>3</v>
      </c>
      <c r="G162" s="20">
        <f>lj164x</f>
        <v>14</v>
      </c>
      <c r="H162" s="18">
        <f>tlj164x</f>
        <v>0.55902777777777779</v>
      </c>
      <c r="I162" s="5"/>
      <c r="J162" s="49">
        <v>3.5</v>
      </c>
      <c r="K162" s="63"/>
    </row>
    <row r="163" spans="1:12" ht="12.75" customHeight="1">
      <c r="A163" s="35" t="s">
        <v>37</v>
      </c>
      <c r="B163" s="5" t="s">
        <v>10</v>
      </c>
      <c r="C163" s="11">
        <v>2</v>
      </c>
      <c r="D163" s="5"/>
      <c r="E163" s="5" t="s">
        <v>280</v>
      </c>
      <c r="F163" s="11" t="s">
        <v>3</v>
      </c>
      <c r="G163" s="20">
        <f>lj164x</f>
        <v>14</v>
      </c>
      <c r="H163" s="18">
        <f>tlj164x</f>
        <v>0.55902777777777779</v>
      </c>
      <c r="I163" s="5"/>
      <c r="J163" s="49">
        <v>3.5</v>
      </c>
      <c r="K163" s="63"/>
    </row>
    <row r="164" spans="1:12" ht="12.75" customHeight="1">
      <c r="A164" s="35" t="s">
        <v>37</v>
      </c>
      <c r="B164" s="5" t="s">
        <v>10</v>
      </c>
      <c r="C164" s="11">
        <v>2</v>
      </c>
      <c r="D164" s="5"/>
      <c r="E164" s="5" t="s">
        <v>356</v>
      </c>
      <c r="F164" s="11" t="s">
        <v>176</v>
      </c>
      <c r="G164" s="20">
        <f>lj164x</f>
        <v>14</v>
      </c>
      <c r="H164" s="18">
        <f>tlj164x</f>
        <v>0.55902777777777779</v>
      </c>
      <c r="I164" s="5"/>
      <c r="J164" s="49"/>
      <c r="K164" s="63"/>
    </row>
    <row r="165" spans="1:12" ht="12.75" customHeight="1">
      <c r="A165" s="35" t="s">
        <v>37</v>
      </c>
      <c r="B165" s="5" t="s">
        <v>10</v>
      </c>
      <c r="C165" s="11">
        <v>2</v>
      </c>
      <c r="D165" s="5"/>
      <c r="E165" s="5" t="s">
        <v>238</v>
      </c>
      <c r="F165" s="11" t="s">
        <v>5</v>
      </c>
      <c r="G165" s="20">
        <f>lj164x</f>
        <v>14</v>
      </c>
      <c r="H165" s="18">
        <f>tlj164x</f>
        <v>0.55902777777777779</v>
      </c>
      <c r="I165" s="5"/>
      <c r="J165" s="49"/>
      <c r="K165" s="63"/>
    </row>
    <row r="166" spans="1:12" ht="12.75" customHeight="1">
      <c r="A166" s="35" t="s">
        <v>37</v>
      </c>
      <c r="B166" s="5" t="s">
        <v>57</v>
      </c>
      <c r="D166" s="5"/>
      <c r="E166" s="5" t="s">
        <v>244</v>
      </c>
      <c r="G166" s="20">
        <f>lj181x</f>
        <v>22</v>
      </c>
      <c r="H166" s="18">
        <f>tlj181x</f>
        <v>0.59722222222222221</v>
      </c>
      <c r="I166" s="5"/>
      <c r="J166" s="49">
        <v>3.5</v>
      </c>
      <c r="K166" s="63"/>
      <c r="L166" s="26"/>
    </row>
    <row r="167" spans="1:12" ht="12.75" customHeight="1">
      <c r="A167" s="35" t="s">
        <v>37</v>
      </c>
      <c r="B167" s="5" t="s">
        <v>57</v>
      </c>
      <c r="D167" s="5"/>
      <c r="E167" s="5" t="s">
        <v>81</v>
      </c>
      <c r="G167" s="20">
        <f>lj181x</f>
        <v>22</v>
      </c>
      <c r="H167" s="18">
        <f>tlj181x</f>
        <v>0.59722222222222221</v>
      </c>
      <c r="I167" s="5"/>
      <c r="J167" s="49">
        <v>3.5</v>
      </c>
      <c r="K167" s="63"/>
    </row>
    <row r="168" spans="1:12" ht="12.75" customHeight="1">
      <c r="A168" s="35" t="s">
        <v>37</v>
      </c>
      <c r="B168" s="5" t="s">
        <v>58</v>
      </c>
      <c r="D168" s="5"/>
      <c r="E168" s="5" t="s">
        <v>82</v>
      </c>
      <c r="F168" s="11" t="s">
        <v>4</v>
      </c>
      <c r="G168" s="20">
        <f>lj182x</f>
        <v>29</v>
      </c>
      <c r="H168" s="18">
        <f>tlj182x</f>
        <v>0.62847222222222221</v>
      </c>
      <c r="I168" s="5"/>
      <c r="J168" s="49">
        <v>3.5</v>
      </c>
      <c r="K168" s="63"/>
      <c r="L168" s="26"/>
    </row>
    <row r="169" spans="1:12" ht="12.75" customHeight="1">
      <c r="A169" s="35" t="s">
        <v>37</v>
      </c>
      <c r="B169" s="5" t="s">
        <v>58</v>
      </c>
      <c r="D169" s="5"/>
      <c r="E169" s="5" t="s">
        <v>81</v>
      </c>
      <c r="F169" s="11" t="s">
        <v>3</v>
      </c>
      <c r="G169" s="20">
        <f>lj182x</f>
        <v>29</v>
      </c>
      <c r="H169" s="18">
        <f>tlj182x</f>
        <v>0.62847222222222221</v>
      </c>
      <c r="I169" s="5"/>
      <c r="J169" s="49">
        <v>3.5</v>
      </c>
      <c r="K169" s="63"/>
    </row>
    <row r="170" spans="1:12" ht="12.75" customHeight="1">
      <c r="A170" s="35" t="s">
        <v>37</v>
      </c>
      <c r="B170" s="5" t="s">
        <v>39</v>
      </c>
      <c r="C170" s="11" t="s">
        <v>6</v>
      </c>
      <c r="D170" s="5"/>
      <c r="E170" s="5" t="s">
        <v>265</v>
      </c>
      <c r="F170" s="11" t="s">
        <v>4</v>
      </c>
      <c r="G170" s="20">
        <f>ln2x</f>
        <v>40</v>
      </c>
      <c r="H170" s="18">
        <f>tln2x</f>
        <v>0.68055555555555547</v>
      </c>
      <c r="I170" s="5"/>
      <c r="J170" s="49">
        <v>4</v>
      </c>
      <c r="K170" s="63"/>
    </row>
    <row r="171" spans="1:12" s="26" customFormat="1">
      <c r="A171" s="35" t="s">
        <v>37</v>
      </c>
      <c r="B171" s="5" t="s">
        <v>39</v>
      </c>
      <c r="C171" s="11" t="s">
        <v>6</v>
      </c>
      <c r="D171" s="5"/>
      <c r="E171" s="5" t="s">
        <v>262</v>
      </c>
      <c r="F171" s="11" t="s">
        <v>3</v>
      </c>
      <c r="G171" s="20">
        <f>ln2x</f>
        <v>40</v>
      </c>
      <c r="H171" s="18">
        <f>tln2x</f>
        <v>0.68055555555555547</v>
      </c>
      <c r="I171" s="5"/>
      <c r="J171" s="49">
        <v>4</v>
      </c>
      <c r="K171" s="63"/>
      <c r="L171" s="5"/>
    </row>
    <row r="172" spans="1:12" ht="12.75" customHeight="1">
      <c r="A172" s="35" t="s">
        <v>37</v>
      </c>
      <c r="B172" s="5" t="s">
        <v>39</v>
      </c>
      <c r="C172" s="11" t="s">
        <v>4</v>
      </c>
      <c r="D172" s="5"/>
      <c r="E172" s="5" t="s">
        <v>263</v>
      </c>
      <c r="F172" s="11" t="s">
        <v>4</v>
      </c>
      <c r="G172" s="20">
        <f>ln2x</f>
        <v>40</v>
      </c>
      <c r="H172" s="18">
        <f>tln2x</f>
        <v>0.68055555555555547</v>
      </c>
      <c r="I172" s="5"/>
      <c r="J172" s="49">
        <v>4</v>
      </c>
      <c r="K172" s="63"/>
    </row>
    <row r="173" spans="1:12" ht="12.75" customHeight="1">
      <c r="A173" s="35" t="s">
        <v>37</v>
      </c>
      <c r="B173" s="5" t="s">
        <v>39</v>
      </c>
      <c r="C173" s="11" t="s">
        <v>4</v>
      </c>
      <c r="D173" s="5"/>
      <c r="E173" s="5" t="s">
        <v>264</v>
      </c>
      <c r="F173" s="11" t="s">
        <v>3</v>
      </c>
      <c r="G173" s="20">
        <f>ln2x</f>
        <v>40</v>
      </c>
      <c r="H173" s="18">
        <f>tln2x</f>
        <v>0.68055555555555547</v>
      </c>
      <c r="I173" s="18"/>
      <c r="J173" s="49">
        <v>4</v>
      </c>
      <c r="K173" s="63"/>
    </row>
    <row r="174" spans="1:12" ht="12.75" customHeight="1">
      <c r="A174" s="35" t="s">
        <v>37</v>
      </c>
      <c r="B174" s="5" t="s">
        <v>70</v>
      </c>
      <c r="D174" s="5"/>
      <c r="E174" s="5" t="s">
        <v>81</v>
      </c>
      <c r="G174" s="20">
        <f>lsa1x</f>
        <v>16</v>
      </c>
      <c r="H174" s="18">
        <f>tlsa1x</f>
        <v>0.56944444444444442</v>
      </c>
      <c r="I174" s="18"/>
      <c r="J174" s="49">
        <v>4</v>
      </c>
      <c r="K174" s="63"/>
    </row>
    <row r="175" spans="1:12" ht="12.75" customHeight="1">
      <c r="A175" s="35" t="s">
        <v>37</v>
      </c>
      <c r="B175" s="5" t="s">
        <v>19</v>
      </c>
      <c r="D175" s="5"/>
      <c r="E175" s="5" t="s">
        <v>242</v>
      </c>
      <c r="F175" s="11" t="s">
        <v>4</v>
      </c>
      <c r="G175" s="20">
        <f>_lsc4</f>
        <v>6</v>
      </c>
      <c r="H175" s="18">
        <f>tlsc4</f>
        <v>0.52083333333333337</v>
      </c>
      <c r="I175" s="5"/>
      <c r="J175" s="49">
        <v>4</v>
      </c>
      <c r="K175" s="63"/>
    </row>
    <row r="176" spans="1:12" ht="12.75" customHeight="1">
      <c r="A176" s="35" t="s">
        <v>37</v>
      </c>
      <c r="B176" s="5" t="s">
        <v>19</v>
      </c>
      <c r="D176" s="5"/>
      <c r="E176" s="5" t="s">
        <v>243</v>
      </c>
      <c r="F176" s="11">
        <v>2</v>
      </c>
      <c r="G176" s="20">
        <f>_lsc4</f>
        <v>6</v>
      </c>
      <c r="H176" s="18">
        <f>tlsc4</f>
        <v>0.52083333333333337</v>
      </c>
      <c r="I176" s="5"/>
      <c r="J176" s="49">
        <v>4</v>
      </c>
      <c r="K176" s="63"/>
    </row>
    <row r="177" spans="1:12" ht="12.75" customHeight="1">
      <c r="A177" s="35" t="s">
        <v>37</v>
      </c>
      <c r="B177" s="5" t="s">
        <v>19</v>
      </c>
      <c r="D177" s="5"/>
      <c r="E177" s="5" t="s">
        <v>82</v>
      </c>
      <c r="F177" s="11">
        <v>3</v>
      </c>
      <c r="G177" s="20">
        <f>_lsc4</f>
        <v>6</v>
      </c>
      <c r="H177" s="18">
        <f>tlsc4</f>
        <v>0.52083333333333337</v>
      </c>
      <c r="I177" s="5"/>
      <c r="J177" s="49">
        <v>4</v>
      </c>
      <c r="K177" s="63"/>
    </row>
    <row r="178" spans="1:12" ht="12.75" customHeight="1">
      <c r="A178" s="35" t="s">
        <v>37</v>
      </c>
      <c r="B178" s="5" t="s">
        <v>19</v>
      </c>
      <c r="D178" s="5"/>
      <c r="E178" s="5" t="s">
        <v>244</v>
      </c>
      <c r="F178" s="11" t="s">
        <v>3</v>
      </c>
      <c r="G178" s="20">
        <f>_lsc4</f>
        <v>6</v>
      </c>
      <c r="H178" s="18">
        <f>tlsc4</f>
        <v>0.52083333333333337</v>
      </c>
      <c r="I178" s="5"/>
      <c r="J178" s="49">
        <v>4</v>
      </c>
      <c r="K178" s="63"/>
    </row>
    <row r="179" spans="1:12" ht="12.75" customHeight="1">
      <c r="A179" s="35" t="s">
        <v>37</v>
      </c>
      <c r="B179" s="5" t="s">
        <v>19</v>
      </c>
      <c r="D179" s="5"/>
      <c r="E179" s="5" t="s">
        <v>354</v>
      </c>
      <c r="F179" s="11" t="s">
        <v>176</v>
      </c>
      <c r="G179" s="20">
        <f>_lsc4</f>
        <v>6</v>
      </c>
      <c r="H179" s="18">
        <f>tlsc4</f>
        <v>0.52083333333333337</v>
      </c>
      <c r="I179" s="5"/>
      <c r="J179" s="49"/>
      <c r="K179" s="63"/>
    </row>
    <row r="180" spans="1:12" ht="12.75" customHeight="1">
      <c r="A180" s="35" t="s">
        <v>37</v>
      </c>
      <c r="B180" s="5" t="s">
        <v>19</v>
      </c>
      <c r="D180" s="5"/>
      <c r="E180" s="5" t="s">
        <v>245</v>
      </c>
      <c r="F180" s="11" t="s">
        <v>5</v>
      </c>
      <c r="G180" s="20">
        <f>_lsc4</f>
        <v>6</v>
      </c>
      <c r="H180" s="18">
        <f>tlsc4</f>
        <v>0.52083333333333337</v>
      </c>
      <c r="I180" s="5"/>
      <c r="J180" s="49"/>
      <c r="K180" s="63"/>
      <c r="L180" s="26"/>
    </row>
    <row r="181" spans="1:12" ht="12.75" customHeight="1">
      <c r="A181" s="35" t="s">
        <v>37</v>
      </c>
      <c r="B181" s="5" t="s">
        <v>304</v>
      </c>
      <c r="C181" s="11">
        <v>2</v>
      </c>
      <c r="D181" s="5"/>
      <c r="E181" s="5" t="s">
        <v>267</v>
      </c>
      <c r="F181" s="11" t="s">
        <v>4</v>
      </c>
      <c r="G181" s="20">
        <f>_lv4</f>
        <v>8</v>
      </c>
      <c r="H181" s="18">
        <f>_tlv4</f>
        <v>0.53125</v>
      </c>
      <c r="I181" s="18"/>
      <c r="J181" s="49">
        <v>4</v>
      </c>
      <c r="K181" s="63"/>
    </row>
    <row r="182" spans="1:12" ht="12.75" customHeight="1">
      <c r="A182" s="35" t="s">
        <v>37</v>
      </c>
      <c r="B182" s="5" t="s">
        <v>304</v>
      </c>
      <c r="C182" s="11">
        <v>2</v>
      </c>
      <c r="D182" s="5"/>
      <c r="E182" s="5" t="s">
        <v>268</v>
      </c>
      <c r="F182" s="11">
        <v>2</v>
      </c>
      <c r="G182" s="20">
        <f>_lv4</f>
        <v>8</v>
      </c>
      <c r="H182" s="18">
        <f>_tlv4</f>
        <v>0.53125</v>
      </c>
      <c r="I182" s="5"/>
      <c r="J182" s="49">
        <v>4</v>
      </c>
      <c r="K182" s="63"/>
    </row>
    <row r="183" spans="1:12" ht="12.75" customHeight="1">
      <c r="A183" s="35" t="s">
        <v>37</v>
      </c>
      <c r="B183" s="5" t="s">
        <v>304</v>
      </c>
      <c r="C183" s="11">
        <v>2</v>
      </c>
      <c r="D183" s="5"/>
      <c r="E183" s="5" t="s">
        <v>269</v>
      </c>
      <c r="F183" s="11">
        <v>3</v>
      </c>
      <c r="G183" s="20">
        <f>_lv4</f>
        <v>8</v>
      </c>
      <c r="H183" s="18">
        <f>_tlv4</f>
        <v>0.53125</v>
      </c>
      <c r="I183" s="5"/>
      <c r="J183" s="49">
        <v>4</v>
      </c>
      <c r="K183" s="63"/>
    </row>
    <row r="184" spans="1:12" ht="12.75" customHeight="1">
      <c r="A184" s="35" t="s">
        <v>37</v>
      </c>
      <c r="B184" s="5" t="s">
        <v>304</v>
      </c>
      <c r="C184" s="11">
        <v>2</v>
      </c>
      <c r="D184" s="5"/>
      <c r="E184" s="5" t="s">
        <v>270</v>
      </c>
      <c r="F184" s="11" t="s">
        <v>3</v>
      </c>
      <c r="G184" s="20">
        <f>_lv4</f>
        <v>8</v>
      </c>
      <c r="H184" s="18">
        <f>_tlv4</f>
        <v>0.53125</v>
      </c>
      <c r="I184" s="18"/>
      <c r="J184" s="49">
        <v>4</v>
      </c>
      <c r="K184" s="63"/>
    </row>
    <row r="185" spans="1:12" ht="12.75" customHeight="1">
      <c r="A185" s="35" t="s">
        <v>37</v>
      </c>
      <c r="B185" s="5" t="s">
        <v>304</v>
      </c>
      <c r="C185" s="11">
        <v>2</v>
      </c>
      <c r="D185" s="5"/>
      <c r="E185" s="5" t="s">
        <v>353</v>
      </c>
      <c r="F185" s="11" t="s">
        <v>176</v>
      </c>
      <c r="G185" s="20">
        <f>_lv4</f>
        <v>8</v>
      </c>
      <c r="H185" s="18">
        <f>_tlv4</f>
        <v>0.53125</v>
      </c>
      <c r="I185" s="5"/>
      <c r="J185" s="49"/>
      <c r="K185" s="63"/>
    </row>
    <row r="186" spans="1:12" ht="12.75" customHeight="1">
      <c r="A186" s="35" t="s">
        <v>37</v>
      </c>
      <c r="B186" s="5" t="s">
        <v>304</v>
      </c>
      <c r="C186" s="11">
        <v>2</v>
      </c>
      <c r="D186" s="5"/>
      <c r="E186" s="5" t="s">
        <v>238</v>
      </c>
      <c r="F186" s="11" t="s">
        <v>5</v>
      </c>
      <c r="G186" s="20">
        <f>_lv4</f>
        <v>8</v>
      </c>
      <c r="H186" s="18">
        <f>_tlv4</f>
        <v>0.53125</v>
      </c>
      <c r="I186" s="5"/>
      <c r="J186" s="49"/>
      <c r="K186" s="63"/>
      <c r="L186" s="26"/>
    </row>
    <row r="187" spans="1:12" ht="12.75" customHeight="1">
      <c r="A187" s="35" t="s">
        <v>37</v>
      </c>
      <c r="B187" s="5" t="s">
        <v>303</v>
      </c>
      <c r="C187" s="11">
        <v>1</v>
      </c>
      <c r="D187" s="5"/>
      <c r="E187" s="5" t="s">
        <v>262</v>
      </c>
      <c r="F187" s="11" t="s">
        <v>4</v>
      </c>
      <c r="G187" s="20">
        <f>_lv4</f>
        <v>8</v>
      </c>
      <c r="H187" s="18">
        <f>_tlv4</f>
        <v>0.53125</v>
      </c>
      <c r="I187" s="5"/>
      <c r="J187" s="49">
        <v>4</v>
      </c>
      <c r="K187" s="63"/>
    </row>
    <row r="188" spans="1:12" ht="12.75" customHeight="1">
      <c r="A188" s="35" t="s">
        <v>37</v>
      </c>
      <c r="B188" s="5" t="s">
        <v>303</v>
      </c>
      <c r="C188" s="11">
        <v>1</v>
      </c>
      <c r="D188" s="5"/>
      <c r="E188" s="5" t="s">
        <v>263</v>
      </c>
      <c r="F188" s="11">
        <v>2</v>
      </c>
      <c r="G188" s="20">
        <f>_lv4</f>
        <v>8</v>
      </c>
      <c r="H188" s="18">
        <f>_tlv4</f>
        <v>0.53125</v>
      </c>
      <c r="I188" s="18"/>
      <c r="J188" s="49">
        <v>4</v>
      </c>
      <c r="K188" s="63"/>
    </row>
    <row r="189" spans="1:12" ht="12.75" customHeight="1">
      <c r="A189" s="35" t="s">
        <v>37</v>
      </c>
      <c r="B189" s="5" t="s">
        <v>303</v>
      </c>
      <c r="C189" s="11">
        <v>1</v>
      </c>
      <c r="D189" s="5"/>
      <c r="E189" s="5" t="s">
        <v>264</v>
      </c>
      <c r="F189" s="11">
        <v>3</v>
      </c>
      <c r="G189" s="20">
        <f>_lv4</f>
        <v>8</v>
      </c>
      <c r="H189" s="18">
        <f>_tlv4</f>
        <v>0.53125</v>
      </c>
      <c r="I189" s="26"/>
      <c r="J189" s="49">
        <v>4</v>
      </c>
      <c r="K189" s="63"/>
    </row>
    <row r="190" spans="1:12" ht="12.75" customHeight="1">
      <c r="A190" s="35" t="s">
        <v>37</v>
      </c>
      <c r="B190" s="5" t="s">
        <v>303</v>
      </c>
      <c r="C190" s="11">
        <v>1</v>
      </c>
      <c r="D190" s="5"/>
      <c r="E190" s="5" t="s">
        <v>265</v>
      </c>
      <c r="F190" s="11" t="s">
        <v>3</v>
      </c>
      <c r="G190" s="20">
        <f>_lv4</f>
        <v>8</v>
      </c>
      <c r="H190" s="18">
        <f>_tlv4</f>
        <v>0.53125</v>
      </c>
      <c r="I190" s="5"/>
      <c r="J190" s="49">
        <v>4</v>
      </c>
      <c r="K190" s="63"/>
    </row>
    <row r="191" spans="1:12" ht="12.75" customHeight="1">
      <c r="A191" s="35" t="s">
        <v>37</v>
      </c>
      <c r="B191" s="5" t="s">
        <v>303</v>
      </c>
      <c r="C191" s="11">
        <v>1</v>
      </c>
      <c r="D191" s="5"/>
      <c r="E191" s="5" t="s">
        <v>354</v>
      </c>
      <c r="F191" s="11" t="s">
        <v>176</v>
      </c>
      <c r="G191" s="20">
        <f>_lv4</f>
        <v>8</v>
      </c>
      <c r="H191" s="18">
        <f>_tlv4</f>
        <v>0.53125</v>
      </c>
      <c r="I191" s="5"/>
      <c r="J191" s="49"/>
      <c r="K191" s="64"/>
    </row>
    <row r="192" spans="1:12" ht="12.75" customHeight="1">
      <c r="A192" s="35" t="s">
        <v>37</v>
      </c>
      <c r="B192" s="5" t="s">
        <v>303</v>
      </c>
      <c r="C192" s="11">
        <v>1</v>
      </c>
      <c r="D192" s="5"/>
      <c r="E192" s="5" t="s">
        <v>266</v>
      </c>
      <c r="F192" s="11" t="s">
        <v>5</v>
      </c>
      <c r="G192" s="20">
        <f>_lv4</f>
        <v>8</v>
      </c>
      <c r="H192" s="18">
        <f>_tlv4</f>
        <v>0.53125</v>
      </c>
      <c r="I192" s="5"/>
      <c r="J192" s="49"/>
      <c r="K192" s="63"/>
    </row>
    <row r="193" spans="1:12" ht="12.75" customHeight="1">
      <c r="A193" s="35" t="s">
        <v>37</v>
      </c>
      <c r="B193" s="5" t="s">
        <v>38</v>
      </c>
      <c r="D193" s="5"/>
      <c r="E193" s="5" t="s">
        <v>261</v>
      </c>
      <c r="G193" s="20">
        <f>mj141x</f>
        <v>15</v>
      </c>
      <c r="H193" s="18">
        <f>tmj141x</f>
        <v>0.5625</v>
      </c>
      <c r="I193" s="5"/>
      <c r="J193" s="49">
        <v>3.5</v>
      </c>
      <c r="K193" s="63"/>
    </row>
    <row r="194" spans="1:12" ht="12.75" customHeight="1">
      <c r="A194" s="35" t="s">
        <v>37</v>
      </c>
      <c r="B194" s="5" t="s">
        <v>43</v>
      </c>
      <c r="D194" s="5"/>
      <c r="E194" s="5" t="s">
        <v>259</v>
      </c>
      <c r="F194" s="11" t="s">
        <v>4</v>
      </c>
      <c r="G194" s="20">
        <f>mj144x</f>
        <v>31</v>
      </c>
      <c r="H194" s="18">
        <f>tmj144x</f>
        <v>0.63888888888888895</v>
      </c>
      <c r="I194" s="5"/>
      <c r="J194" s="49">
        <v>3.5</v>
      </c>
      <c r="K194" s="63"/>
      <c r="L194" s="26"/>
    </row>
    <row r="195" spans="1:12" ht="12.75" customHeight="1">
      <c r="A195" s="35" t="s">
        <v>37</v>
      </c>
      <c r="B195" s="5" t="s">
        <v>43</v>
      </c>
      <c r="D195" s="5"/>
      <c r="E195" s="5" t="s">
        <v>236</v>
      </c>
      <c r="F195" s="11">
        <v>2</v>
      </c>
      <c r="G195" s="20">
        <f>mj144x</f>
        <v>31</v>
      </c>
      <c r="H195" s="18">
        <f>tmj144x</f>
        <v>0.63888888888888895</v>
      </c>
      <c r="I195" s="18"/>
      <c r="J195" s="49">
        <v>3.5</v>
      </c>
      <c r="K195" s="63"/>
    </row>
    <row r="196" spans="1:12" s="26" customFormat="1">
      <c r="A196" s="35" t="s">
        <v>37</v>
      </c>
      <c r="B196" s="5" t="s">
        <v>43</v>
      </c>
      <c r="C196" s="11"/>
      <c r="D196" s="5"/>
      <c r="E196" s="5" t="s">
        <v>260</v>
      </c>
      <c r="F196" s="11">
        <v>3</v>
      </c>
      <c r="G196" s="20">
        <f>mj144x</f>
        <v>31</v>
      </c>
      <c r="H196" s="18">
        <f>tmj144x</f>
        <v>0.63888888888888895</v>
      </c>
      <c r="I196" s="5"/>
      <c r="J196" s="49">
        <v>3.5</v>
      </c>
      <c r="K196" s="63"/>
    </row>
    <row r="197" spans="1:12" s="26" customFormat="1">
      <c r="A197" s="35" t="s">
        <v>37</v>
      </c>
      <c r="B197" s="5" t="s">
        <v>43</v>
      </c>
      <c r="C197" s="11"/>
      <c r="D197" s="5"/>
      <c r="E197" s="5" t="s">
        <v>261</v>
      </c>
      <c r="F197" s="11" t="s">
        <v>3</v>
      </c>
      <c r="G197" s="20">
        <f>mj144x</f>
        <v>31</v>
      </c>
      <c r="H197" s="18">
        <f>tmj144x</f>
        <v>0.63888888888888895</v>
      </c>
      <c r="I197" s="5"/>
      <c r="J197" s="49">
        <v>3.5</v>
      </c>
      <c r="K197" s="63"/>
      <c r="L197" s="5"/>
    </row>
    <row r="198" spans="1:12" ht="12.75" customHeight="1">
      <c r="A198" s="35" t="s">
        <v>37</v>
      </c>
      <c r="B198" s="5" t="s">
        <v>43</v>
      </c>
      <c r="D198" s="5"/>
      <c r="E198" s="5" t="s">
        <v>356</v>
      </c>
      <c r="F198" s="11" t="s">
        <v>176</v>
      </c>
      <c r="G198" s="20">
        <f>mj144x</f>
        <v>31</v>
      </c>
      <c r="H198" s="18">
        <f>tmj144x</f>
        <v>0.63888888888888895</v>
      </c>
      <c r="I198" s="5"/>
      <c r="J198" s="49"/>
      <c r="K198" s="63"/>
    </row>
    <row r="199" spans="1:12" ht="12.75" customHeight="1">
      <c r="A199" s="35" t="s">
        <v>37</v>
      </c>
      <c r="B199" s="5" t="s">
        <v>43</v>
      </c>
      <c r="D199" s="5"/>
      <c r="E199" s="5" t="s">
        <v>238</v>
      </c>
      <c r="F199" s="11" t="s">
        <v>5</v>
      </c>
      <c r="G199" s="20">
        <f>mj144x</f>
        <v>31</v>
      </c>
      <c r="H199" s="18">
        <f>tmj144x</f>
        <v>0.63888888888888895</v>
      </c>
      <c r="I199" s="5"/>
      <c r="J199" s="49"/>
      <c r="K199" s="63"/>
    </row>
    <row r="200" spans="1:12" ht="12.75" customHeight="1">
      <c r="A200" s="35" t="s">
        <v>37</v>
      </c>
      <c r="B200" s="5" t="s">
        <v>141</v>
      </c>
      <c r="C200" s="11" t="s">
        <v>6</v>
      </c>
      <c r="D200" s="5"/>
      <c r="E200" s="5" t="s">
        <v>248</v>
      </c>
      <c r="G200" s="20">
        <f>mj161xf</f>
        <v>18</v>
      </c>
      <c r="H200" s="18">
        <f>tmj161xf</f>
        <v>0.57638888888888895</v>
      </c>
      <c r="I200" s="5"/>
      <c r="J200" s="49"/>
      <c r="K200" s="63"/>
    </row>
    <row r="201" spans="1:12" s="26" customFormat="1">
      <c r="A201" s="35" t="s">
        <v>37</v>
      </c>
      <c r="B201" s="5" t="s">
        <v>141</v>
      </c>
      <c r="C201" s="11" t="s">
        <v>4</v>
      </c>
      <c r="D201" s="5"/>
      <c r="E201" s="5" t="s">
        <v>246</v>
      </c>
      <c r="F201" s="11"/>
      <c r="G201" s="20">
        <f>mj161xf</f>
        <v>18</v>
      </c>
      <c r="H201" s="18">
        <f>tmj161xf</f>
        <v>0.57638888888888895</v>
      </c>
      <c r="I201" s="18"/>
      <c r="J201" s="49"/>
      <c r="K201" s="63"/>
      <c r="L201" s="5"/>
    </row>
    <row r="202" spans="1:12" ht="12.75" customHeight="1">
      <c r="A202" s="35" t="s">
        <v>37</v>
      </c>
      <c r="B202" s="5" t="s">
        <v>141</v>
      </c>
      <c r="C202" s="11" t="s">
        <v>40</v>
      </c>
      <c r="D202" s="5"/>
      <c r="E202" s="5" t="s">
        <v>253</v>
      </c>
      <c r="G202" s="20">
        <f>mj161xf</f>
        <v>18</v>
      </c>
      <c r="H202" s="18">
        <f>tmj161xf</f>
        <v>0.57638888888888895</v>
      </c>
      <c r="I202" s="18"/>
      <c r="J202" s="49"/>
      <c r="K202" s="63"/>
    </row>
    <row r="203" spans="1:12" ht="12.75" customHeight="1">
      <c r="A203" s="35" t="s">
        <v>37</v>
      </c>
      <c r="B203" s="5" t="s">
        <v>141</v>
      </c>
      <c r="C203" s="11" t="s">
        <v>94</v>
      </c>
      <c r="D203" s="5"/>
      <c r="E203" s="5" t="s">
        <v>252</v>
      </c>
      <c r="G203" s="20">
        <f>mj161xf</f>
        <v>18</v>
      </c>
      <c r="H203" s="18">
        <f>tmj161xf</f>
        <v>0.57638888888888895</v>
      </c>
      <c r="I203" s="5"/>
      <c r="J203" s="49"/>
      <c r="K203" s="63"/>
    </row>
    <row r="204" spans="1:12" ht="12.75" customHeight="1">
      <c r="A204" s="35" t="s">
        <v>37</v>
      </c>
      <c r="B204" s="5" t="s">
        <v>142</v>
      </c>
      <c r="C204" s="11" t="s">
        <v>4</v>
      </c>
      <c r="D204" s="5"/>
      <c r="E204" s="5" t="s">
        <v>246</v>
      </c>
      <c r="G204" s="20">
        <f>mj161xh1</f>
        <v>2</v>
      </c>
      <c r="H204" s="18">
        <f>tmj161xh1</f>
        <v>0.50347222222222221</v>
      </c>
      <c r="I204" s="5"/>
      <c r="J204" s="49">
        <v>3.5</v>
      </c>
      <c r="K204" s="63"/>
    </row>
    <row r="205" spans="1:12" ht="12.75" customHeight="1">
      <c r="A205" s="35" t="s">
        <v>37</v>
      </c>
      <c r="B205" s="5" t="s">
        <v>142</v>
      </c>
      <c r="C205" s="11" t="s">
        <v>40</v>
      </c>
      <c r="D205" s="5"/>
      <c r="E205" s="5" t="s">
        <v>253</v>
      </c>
      <c r="G205" s="20">
        <f>mj161xh1</f>
        <v>2</v>
      </c>
      <c r="H205" s="18">
        <f>tmj161xh1</f>
        <v>0.50347222222222221</v>
      </c>
      <c r="I205" s="5"/>
      <c r="J205" s="49">
        <v>3.5</v>
      </c>
      <c r="K205" s="63"/>
    </row>
    <row r="206" spans="1:12" ht="12.75" customHeight="1">
      <c r="A206" s="35" t="s">
        <v>37</v>
      </c>
      <c r="B206" s="5" t="s">
        <v>143</v>
      </c>
      <c r="C206" s="11" t="s">
        <v>6</v>
      </c>
      <c r="D206" s="5"/>
      <c r="E206" s="5" t="s">
        <v>248</v>
      </c>
      <c r="G206" s="20">
        <f>mj161xh2</f>
        <v>3</v>
      </c>
      <c r="H206" s="18">
        <f>tmj161xh2</f>
        <v>0.51041666666666663</v>
      </c>
      <c r="I206" s="18"/>
      <c r="J206" s="49">
        <v>3.5</v>
      </c>
      <c r="K206" s="64"/>
    </row>
    <row r="207" spans="1:12" ht="12.75" customHeight="1">
      <c r="A207" s="35" t="s">
        <v>37</v>
      </c>
      <c r="B207" s="5" t="s">
        <v>143</v>
      </c>
      <c r="C207" s="11" t="s">
        <v>94</v>
      </c>
      <c r="D207" s="5"/>
      <c r="E207" s="5" t="s">
        <v>252</v>
      </c>
      <c r="G207" s="20">
        <f>mj161xh2</f>
        <v>3</v>
      </c>
      <c r="H207" s="18">
        <f>tmj161xh2</f>
        <v>0.51041666666666663</v>
      </c>
      <c r="I207" s="5"/>
      <c r="J207" s="49">
        <v>3.5</v>
      </c>
      <c r="K207" s="63"/>
      <c r="L207" s="26"/>
    </row>
    <row r="208" spans="1:12" ht="12.75" customHeight="1">
      <c r="A208" s="35" t="s">
        <v>37</v>
      </c>
      <c r="B208" s="5" t="s">
        <v>44</v>
      </c>
      <c r="C208" s="11" t="s">
        <v>6</v>
      </c>
      <c r="D208" s="5"/>
      <c r="E208" s="5" t="s">
        <v>282</v>
      </c>
      <c r="F208" s="11" t="s">
        <v>4</v>
      </c>
      <c r="G208" s="20">
        <f>mj162x</f>
        <v>9</v>
      </c>
      <c r="H208" s="18">
        <f>tmj162x</f>
        <v>0.53472222222222221</v>
      </c>
      <c r="I208" s="5"/>
      <c r="J208" s="49">
        <v>3.5</v>
      </c>
      <c r="K208" s="63"/>
    </row>
    <row r="209" spans="1:12" ht="12.75" customHeight="1">
      <c r="A209" s="35" t="s">
        <v>37</v>
      </c>
      <c r="B209" s="5" t="s">
        <v>44</v>
      </c>
      <c r="C209" s="11" t="s">
        <v>6</v>
      </c>
      <c r="D209" s="5"/>
      <c r="E209" s="5" t="s">
        <v>249</v>
      </c>
      <c r="F209" s="11" t="s">
        <v>3</v>
      </c>
      <c r="G209" s="20">
        <f>mj162x</f>
        <v>9</v>
      </c>
      <c r="H209" s="18">
        <f>tmj162x</f>
        <v>0.53472222222222221</v>
      </c>
      <c r="I209" s="5"/>
      <c r="J209" s="49">
        <v>3.5</v>
      </c>
      <c r="K209" s="63"/>
    </row>
    <row r="210" spans="1:12" ht="12.75" customHeight="1">
      <c r="A210" s="35" t="s">
        <v>37</v>
      </c>
      <c r="B210" s="5" t="s">
        <v>44</v>
      </c>
      <c r="C210" s="11" t="s">
        <v>4</v>
      </c>
      <c r="D210" s="5"/>
      <c r="E210" s="5" t="s">
        <v>254</v>
      </c>
      <c r="F210" s="11" t="s">
        <v>4</v>
      </c>
      <c r="G210" s="20">
        <f>mj162x</f>
        <v>9</v>
      </c>
      <c r="H210" s="18">
        <f>tmj162x</f>
        <v>0.53472222222222221</v>
      </c>
      <c r="I210" s="5"/>
      <c r="J210" s="49">
        <v>3.5</v>
      </c>
      <c r="K210" s="63"/>
    </row>
    <row r="211" spans="1:12" ht="12.75" customHeight="1">
      <c r="A211" s="35" t="s">
        <v>37</v>
      </c>
      <c r="B211" s="5" t="s">
        <v>44</v>
      </c>
      <c r="C211" s="11" t="s">
        <v>4</v>
      </c>
      <c r="D211" s="5"/>
      <c r="E211" s="5" t="s">
        <v>250</v>
      </c>
      <c r="F211" s="11" t="s">
        <v>3</v>
      </c>
      <c r="G211" s="20">
        <f>mj162x</f>
        <v>9</v>
      </c>
      <c r="H211" s="18">
        <f>tmj162x</f>
        <v>0.53472222222222221</v>
      </c>
      <c r="I211" s="5"/>
      <c r="J211" s="49">
        <v>3.5</v>
      </c>
      <c r="K211" s="63"/>
    </row>
    <row r="212" spans="1:12" ht="12.75" customHeight="1">
      <c r="A212" s="35" t="s">
        <v>37</v>
      </c>
      <c r="B212" s="5" t="s">
        <v>9</v>
      </c>
      <c r="C212" s="11" t="s">
        <v>6</v>
      </c>
      <c r="D212" s="5"/>
      <c r="E212" s="5" t="s">
        <v>246</v>
      </c>
      <c r="F212" s="11" t="s">
        <v>4</v>
      </c>
      <c r="G212" s="20">
        <f>mj164x</f>
        <v>28</v>
      </c>
      <c r="H212" s="18">
        <f>tmj164x</f>
        <v>0.625</v>
      </c>
      <c r="I212" s="5"/>
      <c r="J212" s="49">
        <v>3.5</v>
      </c>
      <c r="K212" s="63"/>
    </row>
    <row r="213" spans="1:12" ht="12.75" customHeight="1">
      <c r="A213" s="35" t="s">
        <v>37</v>
      </c>
      <c r="B213" s="5" t="s">
        <v>9</v>
      </c>
      <c r="C213" s="11" t="s">
        <v>6</v>
      </c>
      <c r="D213" s="5"/>
      <c r="E213" s="5" t="s">
        <v>247</v>
      </c>
      <c r="F213" s="11">
        <v>2</v>
      </c>
      <c r="G213" s="20">
        <f>mj164x</f>
        <v>28</v>
      </c>
      <c r="H213" s="18">
        <f>tmj164x</f>
        <v>0.625</v>
      </c>
      <c r="I213" s="5"/>
      <c r="J213" s="49">
        <v>3.5</v>
      </c>
      <c r="K213" s="63"/>
    </row>
    <row r="214" spans="1:12" ht="12.75" customHeight="1">
      <c r="A214" s="35" t="s">
        <v>37</v>
      </c>
      <c r="B214" s="5" t="s">
        <v>9</v>
      </c>
      <c r="C214" s="11" t="s">
        <v>6</v>
      </c>
      <c r="D214" s="5"/>
      <c r="E214" s="5" t="s">
        <v>248</v>
      </c>
      <c r="F214" s="11">
        <v>3</v>
      </c>
      <c r="G214" s="20">
        <f>mj164x</f>
        <v>28</v>
      </c>
      <c r="H214" s="18">
        <f>tmj164x</f>
        <v>0.625</v>
      </c>
      <c r="I214" s="18"/>
      <c r="J214" s="49">
        <v>3.5</v>
      </c>
      <c r="K214" s="63"/>
    </row>
    <row r="215" spans="1:12" ht="12.75" customHeight="1">
      <c r="A215" s="35" t="s">
        <v>37</v>
      </c>
      <c r="B215" s="5" t="s">
        <v>9</v>
      </c>
      <c r="C215" s="11" t="s">
        <v>6</v>
      </c>
      <c r="D215" s="5"/>
      <c r="E215" s="5" t="s">
        <v>249</v>
      </c>
      <c r="F215" s="11" t="s">
        <v>3</v>
      </c>
      <c r="G215" s="20">
        <f>mj164x</f>
        <v>28</v>
      </c>
      <c r="H215" s="18">
        <f>tmj164x</f>
        <v>0.625</v>
      </c>
      <c r="I215" s="5"/>
      <c r="J215" s="49">
        <v>3.5</v>
      </c>
      <c r="K215" s="63"/>
    </row>
    <row r="216" spans="1:12" ht="12.75" customHeight="1">
      <c r="A216" s="35" t="s">
        <v>37</v>
      </c>
      <c r="B216" s="5" t="s">
        <v>9</v>
      </c>
      <c r="C216" s="11" t="s">
        <v>6</v>
      </c>
      <c r="D216" s="5"/>
      <c r="E216" s="5" t="s">
        <v>356</v>
      </c>
      <c r="F216" s="11" t="s">
        <v>176</v>
      </c>
      <c r="G216" s="20">
        <f>mj164x</f>
        <v>28</v>
      </c>
      <c r="H216" s="18">
        <f>tmj164x</f>
        <v>0.625</v>
      </c>
      <c r="I216" s="5"/>
      <c r="J216" s="49"/>
      <c r="K216" s="63"/>
    </row>
    <row r="217" spans="1:12" ht="12.75" customHeight="1">
      <c r="A217" s="35" t="s">
        <v>37</v>
      </c>
      <c r="B217" s="5" t="s">
        <v>9</v>
      </c>
      <c r="C217" s="11" t="s">
        <v>6</v>
      </c>
      <c r="D217" s="5"/>
      <c r="E217" s="5" t="s">
        <v>245</v>
      </c>
      <c r="F217" s="11" t="s">
        <v>5</v>
      </c>
      <c r="G217" s="20">
        <f>mj164x</f>
        <v>28</v>
      </c>
      <c r="H217" s="18">
        <f>tmj164x</f>
        <v>0.625</v>
      </c>
      <c r="I217" s="26"/>
      <c r="J217" s="49"/>
      <c r="K217" s="64"/>
      <c r="L217" s="26"/>
    </row>
    <row r="218" spans="1:12" ht="12.75" customHeight="1">
      <c r="A218" s="35" t="s">
        <v>37</v>
      </c>
      <c r="B218" s="5" t="s">
        <v>9</v>
      </c>
      <c r="C218" s="11" t="s">
        <v>4</v>
      </c>
      <c r="D218" s="5"/>
      <c r="E218" s="5" t="s">
        <v>250</v>
      </c>
      <c r="F218" s="11" t="s">
        <v>4</v>
      </c>
      <c r="G218" s="20">
        <f>mj164x</f>
        <v>28</v>
      </c>
      <c r="H218" s="18">
        <f>tmj164x</f>
        <v>0.625</v>
      </c>
      <c r="I218" s="5"/>
      <c r="J218" s="49">
        <v>3.5</v>
      </c>
      <c r="K218" s="63"/>
    </row>
    <row r="219" spans="1:12" ht="12.75" customHeight="1">
      <c r="A219" s="35" t="s">
        <v>37</v>
      </c>
      <c r="B219" s="5" t="s">
        <v>9</v>
      </c>
      <c r="C219" s="11" t="s">
        <v>4</v>
      </c>
      <c r="D219" s="5"/>
      <c r="E219" s="5" t="s">
        <v>251</v>
      </c>
      <c r="F219" s="11">
        <v>2</v>
      </c>
      <c r="G219" s="20">
        <f>mj164x</f>
        <v>28</v>
      </c>
      <c r="H219" s="18">
        <f>tmj164x</f>
        <v>0.625</v>
      </c>
      <c r="I219" s="5"/>
      <c r="J219" s="49">
        <v>3.5</v>
      </c>
      <c r="K219" s="63"/>
    </row>
    <row r="220" spans="1:12" ht="12.75" customHeight="1">
      <c r="A220" s="35" t="s">
        <v>37</v>
      </c>
      <c r="B220" s="5" t="s">
        <v>9</v>
      </c>
      <c r="C220" s="11" t="s">
        <v>4</v>
      </c>
      <c r="D220" s="5"/>
      <c r="E220" s="5" t="s">
        <v>252</v>
      </c>
      <c r="F220" s="11">
        <v>3</v>
      </c>
      <c r="G220" s="20">
        <f>mj164x</f>
        <v>28</v>
      </c>
      <c r="H220" s="18">
        <f>tmj164x</f>
        <v>0.625</v>
      </c>
      <c r="I220" s="5"/>
      <c r="J220" s="49">
        <v>3.5</v>
      </c>
      <c r="K220" s="63"/>
    </row>
    <row r="221" spans="1:12" s="26" customFormat="1">
      <c r="A221" s="35" t="s">
        <v>37</v>
      </c>
      <c r="B221" s="5" t="s">
        <v>9</v>
      </c>
      <c r="C221" s="11" t="s">
        <v>4</v>
      </c>
      <c r="D221" s="5"/>
      <c r="E221" s="5" t="s">
        <v>253</v>
      </c>
      <c r="F221" s="11" t="s">
        <v>3</v>
      </c>
      <c r="G221" s="20">
        <f>mj164x</f>
        <v>28</v>
      </c>
      <c r="H221" s="18">
        <f>tmj164x</f>
        <v>0.625</v>
      </c>
      <c r="I221" s="5"/>
      <c r="J221" s="49">
        <v>3.5</v>
      </c>
      <c r="K221" s="63"/>
      <c r="L221" s="5"/>
    </row>
    <row r="222" spans="1:12" ht="12.75" customHeight="1">
      <c r="A222" s="35" t="s">
        <v>37</v>
      </c>
      <c r="B222" s="5" t="s">
        <v>9</v>
      </c>
      <c r="C222" s="11" t="s">
        <v>4</v>
      </c>
      <c r="D222" s="5"/>
      <c r="E222" s="5" t="s">
        <v>357</v>
      </c>
      <c r="F222" s="11" t="s">
        <v>176</v>
      </c>
      <c r="G222" s="20">
        <f>mj164x</f>
        <v>28</v>
      </c>
      <c r="H222" s="18">
        <f>tmj164x</f>
        <v>0.625</v>
      </c>
      <c r="I222" s="5"/>
      <c r="J222" s="49"/>
      <c r="K222" s="63"/>
    </row>
    <row r="223" spans="1:12" ht="12.75" customHeight="1">
      <c r="A223" s="35" t="s">
        <v>37</v>
      </c>
      <c r="B223" s="5" t="s">
        <v>9</v>
      </c>
      <c r="C223" s="11" t="s">
        <v>4</v>
      </c>
      <c r="D223" s="5"/>
      <c r="E223" s="5" t="s">
        <v>254</v>
      </c>
      <c r="F223" s="11" t="s">
        <v>5</v>
      </c>
      <c r="G223" s="20">
        <f>mj164x</f>
        <v>28</v>
      </c>
      <c r="H223" s="18">
        <f>tmj164x</f>
        <v>0.625</v>
      </c>
      <c r="I223" s="26"/>
      <c r="J223" s="49"/>
      <c r="K223" s="63"/>
    </row>
    <row r="224" spans="1:12" ht="12.75" customHeight="1">
      <c r="A224" s="35" t="s">
        <v>37</v>
      </c>
      <c r="B224" s="5" t="s">
        <v>15</v>
      </c>
      <c r="D224" s="5"/>
      <c r="E224" s="5" t="s">
        <v>75</v>
      </c>
      <c r="G224" s="11">
        <f>mj181x</f>
        <v>19</v>
      </c>
      <c r="H224" s="18">
        <f>tmj181x</f>
        <v>0.58333333333333337</v>
      </c>
      <c r="I224" s="18"/>
      <c r="J224" s="49">
        <v>3.5</v>
      </c>
      <c r="K224" s="63"/>
    </row>
    <row r="225" spans="1:12" ht="12.75" customHeight="1">
      <c r="A225" s="35" t="s">
        <v>37</v>
      </c>
      <c r="B225" s="5" t="s">
        <v>12</v>
      </c>
      <c r="C225" s="11" t="s">
        <v>6</v>
      </c>
      <c r="D225" s="5"/>
      <c r="E225" s="5" t="s">
        <v>275</v>
      </c>
      <c r="F225" s="11" t="s">
        <v>4</v>
      </c>
      <c r="G225" s="20">
        <f>mj182x</f>
        <v>33</v>
      </c>
      <c r="H225" s="18">
        <f>tmj182x</f>
        <v>0.64583333333333337</v>
      </c>
      <c r="J225" s="49">
        <v>3.5</v>
      </c>
      <c r="K225" s="63"/>
    </row>
    <row r="226" spans="1:12" ht="12.75" customHeight="1">
      <c r="A226" s="35" t="s">
        <v>37</v>
      </c>
      <c r="B226" s="5" t="s">
        <v>12</v>
      </c>
      <c r="C226" s="11" t="s">
        <v>6</v>
      </c>
      <c r="D226" s="5"/>
      <c r="E226" s="5" t="s">
        <v>273</v>
      </c>
      <c r="F226" s="11" t="s">
        <v>3</v>
      </c>
      <c r="G226" s="20">
        <f>mj182x</f>
        <v>33</v>
      </c>
      <c r="H226" s="18">
        <f>tmj182x</f>
        <v>0.64583333333333337</v>
      </c>
      <c r="I226" s="5"/>
      <c r="J226" s="49">
        <v>3.5</v>
      </c>
      <c r="K226" s="63"/>
    </row>
    <row r="227" spans="1:12" ht="12.75" customHeight="1">
      <c r="A227" s="35" t="s">
        <v>37</v>
      </c>
      <c r="B227" s="5" t="s">
        <v>12</v>
      </c>
      <c r="C227" s="11" t="s">
        <v>4</v>
      </c>
      <c r="D227" s="5"/>
      <c r="E227" s="5" t="s">
        <v>274</v>
      </c>
      <c r="F227" s="11" t="s">
        <v>4</v>
      </c>
      <c r="G227" s="20">
        <f>mj182x</f>
        <v>33</v>
      </c>
      <c r="H227" s="18">
        <f>tmj182x</f>
        <v>0.64583333333333337</v>
      </c>
      <c r="I227" s="5"/>
      <c r="J227" s="49">
        <v>3.5</v>
      </c>
      <c r="K227" s="63"/>
      <c r="L227" s="26"/>
    </row>
    <row r="228" spans="1:12" s="26" customFormat="1">
      <c r="A228" s="35" t="s">
        <v>37</v>
      </c>
      <c r="B228" s="5" t="s">
        <v>12</v>
      </c>
      <c r="C228" s="11" t="s">
        <v>4</v>
      </c>
      <c r="D228" s="5"/>
      <c r="E228" s="5" t="s">
        <v>276</v>
      </c>
      <c r="F228" s="11" t="s">
        <v>3</v>
      </c>
      <c r="G228" s="20">
        <f>mj182x</f>
        <v>33</v>
      </c>
      <c r="H228" s="18">
        <f>tmj182x</f>
        <v>0.64583333333333337</v>
      </c>
      <c r="I228" s="18"/>
      <c r="J228" s="49">
        <v>3.5</v>
      </c>
      <c r="K228" s="63"/>
      <c r="L228" s="5"/>
    </row>
    <row r="229" spans="1:12" ht="12.75" customHeight="1">
      <c r="A229" s="35" t="s">
        <v>37</v>
      </c>
      <c r="B229" s="5" t="s">
        <v>336</v>
      </c>
      <c r="C229" s="11" t="s">
        <v>6</v>
      </c>
      <c r="D229" s="5"/>
      <c r="E229" s="5" t="s">
        <v>74</v>
      </c>
      <c r="G229" s="20">
        <f>_mn1xf</f>
        <v>27</v>
      </c>
      <c r="H229" s="18">
        <f>_tmn1xf</f>
        <v>0.61805555555555558</v>
      </c>
      <c r="I229" s="5"/>
      <c r="J229" s="49"/>
      <c r="K229" s="63"/>
    </row>
    <row r="230" spans="1:12" ht="12.75" customHeight="1">
      <c r="A230" s="35" t="s">
        <v>37</v>
      </c>
      <c r="B230" s="5" t="s">
        <v>336</v>
      </c>
      <c r="D230" s="5"/>
      <c r="E230" s="5" t="s">
        <v>273</v>
      </c>
      <c r="G230" s="20">
        <f>_mn1xf</f>
        <v>27</v>
      </c>
      <c r="H230" s="18">
        <f>_tmn1xf</f>
        <v>0.61805555555555558</v>
      </c>
      <c r="I230" s="5"/>
      <c r="J230" s="49"/>
      <c r="K230" s="63"/>
    </row>
    <row r="231" spans="1:12" ht="12.75" customHeight="1">
      <c r="A231" s="35" t="s">
        <v>37</v>
      </c>
      <c r="B231" s="5" t="s">
        <v>337</v>
      </c>
      <c r="D231" s="5"/>
      <c r="E231" s="5" t="s">
        <v>273</v>
      </c>
      <c r="G231" s="20">
        <f>mn1xh1</f>
        <v>4</v>
      </c>
      <c r="H231" s="18">
        <f>tmn1xh1</f>
        <v>0.51388888888888895</v>
      </c>
      <c r="I231" s="5"/>
      <c r="J231" s="49">
        <v>4</v>
      </c>
      <c r="K231" s="63"/>
    </row>
    <row r="232" spans="1:12" ht="12.75" customHeight="1">
      <c r="A232" s="35" t="s">
        <v>37</v>
      </c>
      <c r="B232" s="5" t="s">
        <v>338</v>
      </c>
      <c r="C232" s="11" t="s">
        <v>6</v>
      </c>
      <c r="D232" s="5"/>
      <c r="E232" s="5" t="s">
        <v>74</v>
      </c>
      <c r="G232" s="20">
        <f>mn1xh2</f>
        <v>5</v>
      </c>
      <c r="H232" s="18">
        <f>tmn1xh2</f>
        <v>0.51736111111111105</v>
      </c>
      <c r="I232" s="5"/>
      <c r="J232" s="49">
        <v>4</v>
      </c>
      <c r="K232" s="63"/>
    </row>
    <row r="233" spans="1:12" ht="12.75" customHeight="1">
      <c r="A233" s="35" t="s">
        <v>37</v>
      </c>
      <c r="B233" s="5" t="s">
        <v>79</v>
      </c>
      <c r="D233" s="5"/>
      <c r="E233" s="5" t="s">
        <v>281</v>
      </c>
      <c r="G233" s="20">
        <f>msa1x</f>
        <v>30</v>
      </c>
      <c r="H233" s="18">
        <f>tmsa1x</f>
        <v>0.63194444444444442</v>
      </c>
      <c r="I233" s="5"/>
      <c r="J233" s="49">
        <v>4</v>
      </c>
      <c r="K233" s="63"/>
    </row>
    <row r="234" spans="1:12" ht="12.75" customHeight="1">
      <c r="A234" s="35" t="s">
        <v>37</v>
      </c>
      <c r="B234" s="5" t="s">
        <v>79</v>
      </c>
      <c r="D234" s="5"/>
      <c r="E234" s="5" t="s">
        <v>75</v>
      </c>
      <c r="G234" s="20">
        <f>msa1x</f>
        <v>30</v>
      </c>
      <c r="H234" s="18">
        <f>tmsa1x</f>
        <v>0.63194444444444442</v>
      </c>
      <c r="I234" s="18"/>
      <c r="J234" s="49">
        <v>4</v>
      </c>
      <c r="K234" s="63"/>
    </row>
    <row r="235" spans="1:12" ht="12.75" customHeight="1">
      <c r="A235" s="35" t="s">
        <v>37</v>
      </c>
      <c r="B235" s="5" t="s">
        <v>306</v>
      </c>
      <c r="D235" s="5"/>
      <c r="E235" s="5" t="s">
        <v>271</v>
      </c>
      <c r="F235" s="11" t="s">
        <v>4</v>
      </c>
      <c r="G235" s="20">
        <f>_msa4</f>
        <v>1</v>
      </c>
      <c r="H235" s="18">
        <f>_tmsa4</f>
        <v>0.5</v>
      </c>
      <c r="I235" s="5"/>
      <c r="J235" s="49">
        <v>4</v>
      </c>
      <c r="K235" s="63"/>
    </row>
    <row r="236" spans="1:12" ht="12.75" customHeight="1">
      <c r="A236" s="35" t="s">
        <v>37</v>
      </c>
      <c r="B236" s="5" t="s">
        <v>306</v>
      </c>
      <c r="D236" s="5"/>
      <c r="E236" s="5" t="s">
        <v>234</v>
      </c>
      <c r="F236" s="11">
        <v>2</v>
      </c>
      <c r="G236" s="20">
        <f>_msa4</f>
        <v>1</v>
      </c>
      <c r="H236" s="18">
        <f>_tmsa4</f>
        <v>0.5</v>
      </c>
      <c r="I236" s="26"/>
      <c r="J236" s="49">
        <v>4</v>
      </c>
      <c r="K236" s="63"/>
    </row>
    <row r="237" spans="1:12" ht="12.75" customHeight="1">
      <c r="A237" s="35" t="s">
        <v>37</v>
      </c>
      <c r="B237" s="5" t="s">
        <v>306</v>
      </c>
      <c r="D237" s="5"/>
      <c r="E237" s="5" t="s">
        <v>235</v>
      </c>
      <c r="F237" s="11">
        <v>3</v>
      </c>
      <c r="G237" s="20">
        <f>_msa4</f>
        <v>1</v>
      </c>
      <c r="H237" s="18">
        <f>_tmsa4</f>
        <v>0.5</v>
      </c>
      <c r="I237" s="5"/>
      <c r="J237" s="49">
        <v>4</v>
      </c>
      <c r="K237" s="63"/>
    </row>
    <row r="238" spans="1:12" ht="12.75" customHeight="1">
      <c r="A238" s="35" t="s">
        <v>37</v>
      </c>
      <c r="B238" s="5" t="s">
        <v>306</v>
      </c>
      <c r="D238" s="5"/>
      <c r="E238" s="5" t="s">
        <v>80</v>
      </c>
      <c r="F238" s="11" t="s">
        <v>3</v>
      </c>
      <c r="G238" s="20">
        <f>_msa4</f>
        <v>1</v>
      </c>
      <c r="H238" s="18">
        <f>_tmsa4</f>
        <v>0.5</v>
      </c>
      <c r="I238" s="5"/>
      <c r="J238" s="49">
        <v>4</v>
      </c>
      <c r="K238" s="63"/>
    </row>
    <row r="239" spans="1:12" ht="12.75" customHeight="1">
      <c r="A239" s="35" t="s">
        <v>37</v>
      </c>
      <c r="B239" s="5" t="s">
        <v>306</v>
      </c>
      <c r="D239" s="5"/>
      <c r="E239" s="5" t="s">
        <v>236</v>
      </c>
      <c r="F239" s="11" t="s">
        <v>5</v>
      </c>
      <c r="G239" s="20">
        <f>_msa4</f>
        <v>1</v>
      </c>
      <c r="H239" s="18">
        <f>_tmsa4</f>
        <v>0.5</v>
      </c>
      <c r="I239" s="5"/>
      <c r="J239" s="49"/>
      <c r="K239" s="63"/>
    </row>
    <row r="240" spans="1:12" ht="12.75" customHeight="1">
      <c r="A240" s="35" t="s">
        <v>37</v>
      </c>
      <c r="B240" s="5" t="s">
        <v>305</v>
      </c>
      <c r="D240" s="5"/>
      <c r="E240" s="5" t="s">
        <v>281</v>
      </c>
      <c r="G240" s="20">
        <f>msb1x</f>
        <v>42</v>
      </c>
      <c r="H240" s="18">
        <f>tmsb1x</f>
        <v>0.6875</v>
      </c>
      <c r="I240" s="5"/>
      <c r="J240" s="49">
        <v>4</v>
      </c>
      <c r="K240" s="63"/>
    </row>
    <row r="241" spans="1:12" ht="12.75" customHeight="1">
      <c r="A241" s="35" t="s">
        <v>37</v>
      </c>
      <c r="B241" s="5" t="s">
        <v>71</v>
      </c>
      <c r="C241" s="11" t="s">
        <v>6</v>
      </c>
      <c r="D241" s="5"/>
      <c r="E241" s="5" t="s">
        <v>74</v>
      </c>
      <c r="F241" s="11" t="s">
        <v>4</v>
      </c>
      <c r="G241" s="20">
        <f>_msb4</f>
        <v>36</v>
      </c>
      <c r="H241" s="18">
        <f>_tmsb4</f>
        <v>0.65972222222222221</v>
      </c>
      <c r="I241" s="5"/>
      <c r="J241" s="49">
        <v>4</v>
      </c>
      <c r="K241" s="63"/>
    </row>
    <row r="242" spans="1:12" ht="12.75" customHeight="1">
      <c r="A242" s="35" t="s">
        <v>37</v>
      </c>
      <c r="B242" s="5" t="s">
        <v>71</v>
      </c>
      <c r="C242" s="11" t="s">
        <v>6</v>
      </c>
      <c r="D242" s="5"/>
      <c r="E242" s="5" t="s">
        <v>75</v>
      </c>
      <c r="F242" s="11">
        <v>2</v>
      </c>
      <c r="G242" s="20">
        <f>_msb4</f>
        <v>36</v>
      </c>
      <c r="H242" s="18">
        <f>_tmsb4</f>
        <v>0.65972222222222221</v>
      </c>
      <c r="I242" s="5"/>
      <c r="J242" s="49">
        <v>4</v>
      </c>
      <c r="K242" s="64"/>
    </row>
    <row r="243" spans="1:12" ht="12.75" customHeight="1">
      <c r="A243" s="35" t="s">
        <v>37</v>
      </c>
      <c r="B243" s="5" t="s">
        <v>71</v>
      </c>
      <c r="C243" s="11" t="s">
        <v>6</v>
      </c>
      <c r="D243" s="5"/>
      <c r="E243" s="5" t="s">
        <v>73</v>
      </c>
      <c r="F243" s="11">
        <v>3</v>
      </c>
      <c r="G243" s="20">
        <f>_msb4</f>
        <v>36</v>
      </c>
      <c r="H243" s="18">
        <f>_tmsb4</f>
        <v>0.65972222222222221</v>
      </c>
      <c r="I243" s="5"/>
      <c r="J243" s="49">
        <v>4</v>
      </c>
      <c r="K243" s="63"/>
    </row>
    <row r="244" spans="1:12" s="26" customFormat="1">
      <c r="A244" s="35" t="s">
        <v>37</v>
      </c>
      <c r="B244" s="5" t="s">
        <v>71</v>
      </c>
      <c r="C244" s="11" t="s">
        <v>6</v>
      </c>
      <c r="D244" s="5"/>
      <c r="E244" s="5" t="s">
        <v>237</v>
      </c>
      <c r="F244" s="11" t="s">
        <v>3</v>
      </c>
      <c r="G244" s="20">
        <f>_msb4</f>
        <v>36</v>
      </c>
      <c r="H244" s="18">
        <f>_tmsb4</f>
        <v>0.65972222222222221</v>
      </c>
      <c r="I244" s="5"/>
      <c r="J244" s="49">
        <v>4</v>
      </c>
      <c r="K244" s="63"/>
      <c r="L244" s="5"/>
    </row>
    <row r="245" spans="1:12" ht="12.75" customHeight="1">
      <c r="A245" s="35" t="s">
        <v>37</v>
      </c>
      <c r="B245" s="5" t="s">
        <v>71</v>
      </c>
      <c r="C245" s="11" t="s">
        <v>6</v>
      </c>
      <c r="D245" s="5"/>
      <c r="E245" s="5" t="s">
        <v>339</v>
      </c>
      <c r="F245" s="11" t="s">
        <v>176</v>
      </c>
      <c r="G245" s="20">
        <f>_msb4</f>
        <v>36</v>
      </c>
      <c r="H245" s="18">
        <f>_tmsb4</f>
        <v>0.65972222222222221</v>
      </c>
      <c r="I245" s="5"/>
      <c r="J245" s="49"/>
      <c r="K245" s="63"/>
    </row>
    <row r="246" spans="1:12" ht="12.75" customHeight="1">
      <c r="A246" s="35" t="s">
        <v>37</v>
      </c>
      <c r="B246" s="5" t="s">
        <v>71</v>
      </c>
      <c r="C246" s="11" t="s">
        <v>6</v>
      </c>
      <c r="D246" s="5"/>
      <c r="E246" s="5" t="s">
        <v>238</v>
      </c>
      <c r="F246" s="11" t="s">
        <v>5</v>
      </c>
      <c r="G246" s="20">
        <f>_msb4</f>
        <v>36</v>
      </c>
      <c r="H246" s="18">
        <f>_tmsb4</f>
        <v>0.65972222222222221</v>
      </c>
      <c r="I246" s="5"/>
      <c r="J246" s="49"/>
      <c r="K246" s="63"/>
    </row>
    <row r="247" spans="1:12" ht="12.75" customHeight="1">
      <c r="A247" s="35" t="s">
        <v>37</v>
      </c>
      <c r="B247" s="5" t="s">
        <v>71</v>
      </c>
      <c r="C247" s="11" t="s">
        <v>4</v>
      </c>
      <c r="D247" s="5"/>
      <c r="E247" s="5" t="s">
        <v>272</v>
      </c>
      <c r="F247" s="11" t="s">
        <v>4</v>
      </c>
      <c r="G247" s="20">
        <f>_msb4</f>
        <v>36</v>
      </c>
      <c r="H247" s="18">
        <f>_tmsb4</f>
        <v>0.65972222222222221</v>
      </c>
      <c r="I247" s="18"/>
      <c r="J247" s="49">
        <v>4</v>
      </c>
      <c r="K247" s="63"/>
    </row>
    <row r="248" spans="1:12" ht="12.75" customHeight="1">
      <c r="A248" s="35" t="s">
        <v>37</v>
      </c>
      <c r="B248" s="5" t="s">
        <v>71</v>
      </c>
      <c r="C248" s="11" t="s">
        <v>4</v>
      </c>
      <c r="D248" s="5"/>
      <c r="E248" s="5" t="s">
        <v>271</v>
      </c>
      <c r="F248" s="11">
        <v>2</v>
      </c>
      <c r="G248" s="20">
        <f>_msb4</f>
        <v>36</v>
      </c>
      <c r="H248" s="18">
        <f>_tmsb4</f>
        <v>0.65972222222222221</v>
      </c>
      <c r="I248" s="18"/>
      <c r="J248" s="49">
        <v>4</v>
      </c>
      <c r="K248" s="63"/>
    </row>
    <row r="249" spans="1:12" ht="12.75" customHeight="1">
      <c r="A249" s="35" t="s">
        <v>37</v>
      </c>
      <c r="B249" s="5" t="s">
        <v>71</v>
      </c>
      <c r="C249" s="11" t="s">
        <v>4</v>
      </c>
      <c r="D249" s="5"/>
      <c r="E249" s="5" t="s">
        <v>235</v>
      </c>
      <c r="F249" s="11">
        <v>3</v>
      </c>
      <c r="G249" s="20">
        <f>_msb4</f>
        <v>36</v>
      </c>
      <c r="H249" s="18">
        <f>_tmsb4</f>
        <v>0.65972222222222221</v>
      </c>
      <c r="I249" s="5"/>
      <c r="J249" s="49">
        <v>4</v>
      </c>
      <c r="K249" s="63"/>
    </row>
    <row r="250" spans="1:12" ht="12.75" customHeight="1">
      <c r="A250" s="35" t="s">
        <v>37</v>
      </c>
      <c r="B250" s="5" t="s">
        <v>71</v>
      </c>
      <c r="C250" s="11" t="s">
        <v>4</v>
      </c>
      <c r="D250" s="5"/>
      <c r="E250" s="5" t="s">
        <v>241</v>
      </c>
      <c r="F250" s="11" t="s">
        <v>3</v>
      </c>
      <c r="G250" s="20">
        <f>_msb4</f>
        <v>36</v>
      </c>
      <c r="H250" s="18">
        <f>_tmsb4</f>
        <v>0.65972222222222221</v>
      </c>
      <c r="I250" s="5"/>
      <c r="J250" s="49">
        <v>4</v>
      </c>
      <c r="K250" s="63"/>
    </row>
    <row r="251" spans="1:12" ht="12.75" customHeight="1">
      <c r="A251" s="35" t="s">
        <v>37</v>
      </c>
      <c r="B251" s="5" t="s">
        <v>71</v>
      </c>
      <c r="C251" s="11" t="s">
        <v>4</v>
      </c>
      <c r="D251" s="5"/>
      <c r="E251" s="5" t="s">
        <v>144</v>
      </c>
      <c r="F251" s="11" t="s">
        <v>176</v>
      </c>
      <c r="G251" s="20">
        <f>_msb4</f>
        <v>36</v>
      </c>
      <c r="H251" s="18">
        <f>_tmsb4</f>
        <v>0.65972222222222221</v>
      </c>
      <c r="I251" s="5"/>
      <c r="J251" s="49"/>
      <c r="K251" s="63"/>
    </row>
    <row r="252" spans="1:12" ht="12.75" customHeight="1">
      <c r="A252" s="35" t="s">
        <v>37</v>
      </c>
      <c r="B252" s="5" t="s">
        <v>71</v>
      </c>
      <c r="C252" s="11" t="s">
        <v>4</v>
      </c>
      <c r="D252" s="5"/>
      <c r="E252" s="5" t="s">
        <v>238</v>
      </c>
      <c r="F252" s="11" t="s">
        <v>5</v>
      </c>
      <c r="G252" s="20">
        <f>_msb4</f>
        <v>36</v>
      </c>
      <c r="H252" s="18">
        <f>_tmsb4</f>
        <v>0.65972222222222221</v>
      </c>
      <c r="I252" s="18"/>
      <c r="J252" s="49"/>
      <c r="K252" s="63"/>
    </row>
    <row r="253" spans="1:12" ht="12.75" customHeight="1">
      <c r="A253" s="35" t="s">
        <v>37</v>
      </c>
      <c r="B253" s="5" t="s">
        <v>307</v>
      </c>
      <c r="D253" s="5"/>
      <c r="E253" s="5" t="s">
        <v>272</v>
      </c>
      <c r="F253" s="11" t="s">
        <v>4</v>
      </c>
      <c r="G253" s="20">
        <f>_msc2</f>
        <v>25</v>
      </c>
      <c r="H253" s="18">
        <f>_tmsc2</f>
        <v>0.61111111111111105</v>
      </c>
      <c r="I253" s="5"/>
      <c r="J253" s="49">
        <v>4</v>
      </c>
      <c r="K253" s="63"/>
    </row>
    <row r="254" spans="1:12" ht="12.75" customHeight="1">
      <c r="A254" s="35" t="s">
        <v>37</v>
      </c>
      <c r="B254" s="5" t="s">
        <v>307</v>
      </c>
      <c r="D254" s="5"/>
      <c r="E254" s="5" t="s">
        <v>241</v>
      </c>
      <c r="F254" s="11" t="s">
        <v>3</v>
      </c>
      <c r="G254" s="20">
        <f>_msc2</f>
        <v>25</v>
      </c>
      <c r="H254" s="18">
        <f>_tmsc2</f>
        <v>0.61111111111111105</v>
      </c>
      <c r="I254" s="5"/>
      <c r="J254" s="49">
        <v>4</v>
      </c>
      <c r="K254" s="64"/>
    </row>
    <row r="255" spans="1:12" ht="12.75" customHeight="1">
      <c r="A255" s="35" t="s">
        <v>37</v>
      </c>
      <c r="B255" s="5" t="s">
        <v>13</v>
      </c>
      <c r="D255" s="5"/>
      <c r="E255" s="5" t="s">
        <v>73</v>
      </c>
      <c r="F255" s="11" t="s">
        <v>4</v>
      </c>
      <c r="G255" s="20">
        <f>msc2x</f>
        <v>12</v>
      </c>
      <c r="H255" s="18">
        <f>tmsc2x</f>
        <v>0.54861111111111105</v>
      </c>
      <c r="I255" s="5"/>
      <c r="J255" s="49">
        <v>4</v>
      </c>
      <c r="K255" s="63"/>
      <c r="L255" s="26"/>
    </row>
    <row r="256" spans="1:12" ht="12.75" customHeight="1">
      <c r="A256" s="35" t="s">
        <v>37</v>
      </c>
      <c r="B256" s="5" t="s">
        <v>13</v>
      </c>
      <c r="D256" s="5"/>
      <c r="E256" s="5" t="s">
        <v>237</v>
      </c>
      <c r="F256" s="11" t="s">
        <v>3</v>
      </c>
      <c r="G256" s="20">
        <f>msc2x</f>
        <v>12</v>
      </c>
      <c r="H256" s="18">
        <f>tmsc2x</f>
        <v>0.54861111111111105</v>
      </c>
      <c r="I256" s="5"/>
      <c r="J256" s="49">
        <v>4</v>
      </c>
      <c r="K256" s="63"/>
    </row>
    <row r="257" spans="1:12" s="26" customFormat="1">
      <c r="A257" s="35" t="s">
        <v>37</v>
      </c>
      <c r="B257" s="5" t="s">
        <v>21</v>
      </c>
      <c r="C257" s="11"/>
      <c r="D257" s="5"/>
      <c r="E257" s="5" t="s">
        <v>72</v>
      </c>
      <c r="F257" s="11" t="s">
        <v>4</v>
      </c>
      <c r="G257" s="20">
        <f>_msc4</f>
        <v>17</v>
      </c>
      <c r="H257" s="18">
        <f>tmsc4</f>
        <v>0.57291666666666663</v>
      </c>
      <c r="I257" s="18"/>
      <c r="J257" s="49">
        <v>4</v>
      </c>
      <c r="K257" s="63"/>
      <c r="L257" s="5"/>
    </row>
    <row r="258" spans="1:12" ht="12.75" customHeight="1">
      <c r="A258" s="35" t="s">
        <v>37</v>
      </c>
      <c r="B258" s="5" t="s">
        <v>21</v>
      </c>
      <c r="D258" s="5"/>
      <c r="E258" s="5" t="s">
        <v>239</v>
      </c>
      <c r="F258" s="11">
        <v>2</v>
      </c>
      <c r="G258" s="20">
        <f>_msc4</f>
        <v>17</v>
      </c>
      <c r="H258" s="18">
        <f>tmsc4</f>
        <v>0.57291666666666663</v>
      </c>
      <c r="I258" s="5"/>
      <c r="J258" s="49">
        <v>4</v>
      </c>
      <c r="K258" s="63"/>
    </row>
    <row r="259" spans="1:12" ht="12.75" customHeight="1">
      <c r="A259" s="35" t="s">
        <v>37</v>
      </c>
      <c r="B259" s="5" t="s">
        <v>21</v>
      </c>
      <c r="D259" s="5"/>
      <c r="E259" s="5" t="s">
        <v>240</v>
      </c>
      <c r="F259" s="11">
        <v>3</v>
      </c>
      <c r="G259" s="20">
        <f>_msc4</f>
        <v>17</v>
      </c>
      <c r="H259" s="18">
        <f>tmsc4</f>
        <v>0.57291666666666663</v>
      </c>
      <c r="I259" s="5"/>
      <c r="J259" s="49">
        <v>4</v>
      </c>
      <c r="K259" s="63"/>
    </row>
    <row r="260" spans="1:12" ht="12.75" customHeight="1">
      <c r="A260" s="35" t="s">
        <v>37</v>
      </c>
      <c r="B260" s="5" t="s">
        <v>21</v>
      </c>
      <c r="D260" s="5"/>
      <c r="E260" s="5" t="s">
        <v>241</v>
      </c>
      <c r="F260" s="11" t="s">
        <v>3</v>
      </c>
      <c r="G260" s="20">
        <f>_msc4</f>
        <v>17</v>
      </c>
      <c r="H260" s="18">
        <f>tmsc4</f>
        <v>0.57291666666666663</v>
      </c>
      <c r="I260" s="18"/>
      <c r="J260" s="49">
        <v>4</v>
      </c>
      <c r="K260" s="63"/>
    </row>
    <row r="261" spans="1:12" ht="12.75" customHeight="1">
      <c r="A261" s="35" t="s">
        <v>37</v>
      </c>
      <c r="B261" s="5" t="s">
        <v>21</v>
      </c>
      <c r="D261" s="5"/>
      <c r="E261" s="5" t="s">
        <v>339</v>
      </c>
      <c r="F261" s="11" t="s">
        <v>176</v>
      </c>
      <c r="G261" s="20">
        <f>_msc4</f>
        <v>17</v>
      </c>
      <c r="H261" s="18">
        <f>tmsc4</f>
        <v>0.57291666666666663</v>
      </c>
      <c r="I261" s="5"/>
      <c r="J261" s="49"/>
      <c r="K261" s="63"/>
    </row>
    <row r="262" spans="1:12" ht="12.75" customHeight="1">
      <c r="A262" s="35" t="s">
        <v>37</v>
      </c>
      <c r="B262" s="5" t="s">
        <v>21</v>
      </c>
      <c r="D262" s="5"/>
      <c r="E262" s="5" t="s">
        <v>82</v>
      </c>
      <c r="F262" s="11" t="s">
        <v>5</v>
      </c>
      <c r="G262" s="20">
        <f>_msc4</f>
        <v>17</v>
      </c>
      <c r="H262" s="18">
        <f>tmsc4</f>
        <v>0.57291666666666663</v>
      </c>
      <c r="I262" s="5"/>
      <c r="J262" s="49"/>
      <c r="K262" s="63"/>
    </row>
    <row r="263" spans="1:12" ht="12.75" customHeight="1">
      <c r="A263" s="35" t="s">
        <v>37</v>
      </c>
      <c r="B263" s="5" t="s">
        <v>190</v>
      </c>
      <c r="D263" s="5"/>
      <c r="E263" s="5" t="s">
        <v>258</v>
      </c>
      <c r="F263" s="11" t="s">
        <v>4</v>
      </c>
      <c r="G263" s="20">
        <f>mixn2x</f>
        <v>39</v>
      </c>
      <c r="H263" s="18">
        <f>tmixn2x</f>
        <v>0.67361111111111116</v>
      </c>
      <c r="I263" s="5"/>
      <c r="J263" s="49">
        <v>4</v>
      </c>
      <c r="K263" s="63"/>
    </row>
    <row r="264" spans="1:12" ht="12.75" customHeight="1">
      <c r="A264" s="36" t="s">
        <v>37</v>
      </c>
      <c r="B264" s="37" t="s">
        <v>190</v>
      </c>
      <c r="C264" s="53"/>
      <c r="D264" s="37"/>
      <c r="E264" s="37" t="s">
        <v>252</v>
      </c>
      <c r="F264" s="53" t="s">
        <v>3</v>
      </c>
      <c r="G264" s="54">
        <f>mixn2x</f>
        <v>39</v>
      </c>
      <c r="H264" s="55">
        <f>tmixn2x</f>
        <v>0.67361111111111116</v>
      </c>
      <c r="I264" s="37"/>
      <c r="J264" s="57">
        <v>4</v>
      </c>
      <c r="K264" s="65">
        <f>SUM(J146:J264)</f>
        <v>337</v>
      </c>
      <c r="L264" s="65">
        <v>383.5</v>
      </c>
    </row>
    <row r="265" spans="1:12" ht="12.75" customHeight="1">
      <c r="A265" s="33" t="s">
        <v>16</v>
      </c>
      <c r="B265" s="34" t="s">
        <v>18</v>
      </c>
      <c r="C265" s="50"/>
      <c r="D265" s="34"/>
      <c r="E265" s="34" t="s">
        <v>317</v>
      </c>
      <c r="F265" s="50" t="s">
        <v>4</v>
      </c>
      <c r="G265" s="51">
        <f>_ln4</f>
        <v>38</v>
      </c>
      <c r="H265" s="46">
        <f>_tln4</f>
        <v>0.67013888888888884</v>
      </c>
      <c r="I265" s="34"/>
      <c r="J265" s="52">
        <v>4</v>
      </c>
      <c r="K265" s="62"/>
    </row>
    <row r="266" spans="1:12" s="26" customFormat="1">
      <c r="A266" s="35" t="s">
        <v>16</v>
      </c>
      <c r="B266" s="5" t="s">
        <v>18</v>
      </c>
      <c r="C266" s="11"/>
      <c r="D266" s="5"/>
      <c r="E266" s="5" t="s">
        <v>315</v>
      </c>
      <c r="F266" s="11">
        <v>2</v>
      </c>
      <c r="G266" s="20">
        <f>_ln4</f>
        <v>38</v>
      </c>
      <c r="H266" s="18">
        <f>_tln4</f>
        <v>0.67013888888888884</v>
      </c>
      <c r="I266" s="5"/>
      <c r="J266" s="49">
        <v>4</v>
      </c>
      <c r="K266" s="63"/>
      <c r="L266" s="5"/>
    </row>
    <row r="267" spans="1:12" ht="12.75" customHeight="1">
      <c r="A267" s="35" t="s">
        <v>16</v>
      </c>
      <c r="B267" s="5" t="s">
        <v>18</v>
      </c>
      <c r="D267" s="5"/>
      <c r="E267" s="5" t="s">
        <v>318</v>
      </c>
      <c r="F267" s="11">
        <v>3</v>
      </c>
      <c r="G267" s="20">
        <f>_ln4</f>
        <v>38</v>
      </c>
      <c r="H267" s="18">
        <f>_tln4</f>
        <v>0.67013888888888884</v>
      </c>
      <c r="I267" s="5"/>
      <c r="J267" s="49">
        <v>4</v>
      </c>
      <c r="K267" s="63"/>
    </row>
    <row r="268" spans="1:12" ht="12.75" customHeight="1">
      <c r="A268" s="35" t="s">
        <v>16</v>
      </c>
      <c r="B268" s="5" t="s">
        <v>18</v>
      </c>
      <c r="D268" s="5"/>
      <c r="E268" s="5" t="s">
        <v>319</v>
      </c>
      <c r="F268" s="11" t="s">
        <v>3</v>
      </c>
      <c r="G268" s="20">
        <f>_ln4</f>
        <v>38</v>
      </c>
      <c r="H268" s="18">
        <f>_tln4</f>
        <v>0.67013888888888884</v>
      </c>
      <c r="I268" s="5"/>
      <c r="J268" s="49">
        <v>4</v>
      </c>
      <c r="K268" s="63"/>
    </row>
    <row r="269" spans="1:12" ht="12.75" customHeight="1">
      <c r="A269" s="35" t="s">
        <v>16</v>
      </c>
      <c r="B269" s="5" t="s">
        <v>18</v>
      </c>
      <c r="D269" s="5"/>
      <c r="E269" s="5" t="s">
        <v>78</v>
      </c>
      <c r="F269" s="11" t="s">
        <v>5</v>
      </c>
      <c r="G269" s="20">
        <f>_ln4</f>
        <v>38</v>
      </c>
      <c r="H269" s="18">
        <f>_tln4</f>
        <v>0.67013888888888884</v>
      </c>
      <c r="I269" s="5"/>
      <c r="J269" s="49"/>
      <c r="K269" s="63"/>
    </row>
    <row r="270" spans="1:12" ht="12.75" customHeight="1">
      <c r="A270" s="35" t="s">
        <v>16</v>
      </c>
      <c r="B270" s="5" t="s">
        <v>19</v>
      </c>
      <c r="D270" s="5"/>
      <c r="E270" s="5" t="s">
        <v>315</v>
      </c>
      <c r="F270" s="11" t="s">
        <v>4</v>
      </c>
      <c r="G270" s="20">
        <f>_lsc4</f>
        <v>6</v>
      </c>
      <c r="H270" s="18">
        <f>tlsc4</f>
        <v>0.52083333333333337</v>
      </c>
      <c r="I270" s="18"/>
      <c r="J270" s="49">
        <v>4</v>
      </c>
      <c r="K270" s="63"/>
      <c r="L270" s="26"/>
    </row>
    <row r="271" spans="1:12" ht="12.75" customHeight="1">
      <c r="A271" s="35" t="s">
        <v>16</v>
      </c>
      <c r="B271" s="5" t="s">
        <v>19</v>
      </c>
      <c r="D271" s="5"/>
      <c r="E271" s="5" t="s">
        <v>314</v>
      </c>
      <c r="F271" s="11">
        <v>2</v>
      </c>
      <c r="G271" s="20">
        <f>_lsc4</f>
        <v>6</v>
      </c>
      <c r="H271" s="18">
        <f>tlsc4</f>
        <v>0.52083333333333337</v>
      </c>
      <c r="I271" s="18"/>
      <c r="J271" s="49">
        <v>4</v>
      </c>
      <c r="K271" s="63"/>
    </row>
    <row r="272" spans="1:12" ht="12.75" customHeight="1">
      <c r="A272" s="35" t="s">
        <v>16</v>
      </c>
      <c r="B272" s="5" t="s">
        <v>19</v>
      </c>
      <c r="D272" s="5"/>
      <c r="E272" s="5" t="s">
        <v>317</v>
      </c>
      <c r="F272" s="11">
        <v>3</v>
      </c>
      <c r="G272" s="20">
        <f>_lsc4</f>
        <v>6</v>
      </c>
      <c r="H272" s="18">
        <f>tlsc4</f>
        <v>0.52083333333333337</v>
      </c>
      <c r="I272" s="5"/>
      <c r="J272" s="49">
        <v>4</v>
      </c>
      <c r="K272" s="63"/>
    </row>
    <row r="273" spans="1:12" s="26" customFormat="1">
      <c r="A273" s="35" t="s">
        <v>16</v>
      </c>
      <c r="B273" s="5" t="s">
        <v>19</v>
      </c>
      <c r="C273" s="11"/>
      <c r="D273" s="5"/>
      <c r="E273" s="5" t="s">
        <v>316</v>
      </c>
      <c r="F273" s="11" t="s">
        <v>3</v>
      </c>
      <c r="G273" s="20">
        <f>_lsc4</f>
        <v>6</v>
      </c>
      <c r="H273" s="18">
        <f>tlsc4</f>
        <v>0.52083333333333337</v>
      </c>
      <c r="I273" s="5"/>
      <c r="J273" s="49">
        <v>4</v>
      </c>
      <c r="K273" s="63"/>
      <c r="L273" s="5"/>
    </row>
    <row r="274" spans="1:12" ht="12.75" customHeight="1">
      <c r="A274" s="35" t="s">
        <v>16</v>
      </c>
      <c r="B274" s="5" t="s">
        <v>19</v>
      </c>
      <c r="D274" s="5"/>
      <c r="E274" s="5" t="s">
        <v>78</v>
      </c>
      <c r="F274" s="11" t="s">
        <v>5</v>
      </c>
      <c r="G274" s="20">
        <f>_lsc4</f>
        <v>6</v>
      </c>
      <c r="H274" s="18">
        <f>tlsc4</f>
        <v>0.52083333333333337</v>
      </c>
      <c r="I274" s="18"/>
      <c r="J274" s="49"/>
      <c r="K274" s="63"/>
    </row>
    <row r="275" spans="1:12" ht="12.75" customHeight="1">
      <c r="A275" s="35" t="s">
        <v>16</v>
      </c>
      <c r="B275" s="5" t="s">
        <v>336</v>
      </c>
      <c r="D275" s="5"/>
      <c r="E275" s="5" t="s">
        <v>313</v>
      </c>
      <c r="G275" s="20">
        <f>_mn1xf</f>
        <v>27</v>
      </c>
      <c r="H275" s="18">
        <f>_tmn1xf</f>
        <v>0.61805555555555558</v>
      </c>
      <c r="I275" s="5"/>
      <c r="J275" s="49"/>
      <c r="K275" s="63"/>
    </row>
    <row r="276" spans="1:12" ht="12.75" customHeight="1">
      <c r="A276" s="36" t="s">
        <v>16</v>
      </c>
      <c r="B276" s="37" t="s">
        <v>338</v>
      </c>
      <c r="C276" s="53"/>
      <c r="D276" s="37"/>
      <c r="E276" s="37" t="s">
        <v>313</v>
      </c>
      <c r="F276" s="53"/>
      <c r="G276" s="54">
        <f>mn1xh2</f>
        <v>5</v>
      </c>
      <c r="H276" s="55">
        <f>tmn1xh2</f>
        <v>0.51736111111111105</v>
      </c>
      <c r="I276" s="37"/>
      <c r="J276" s="57">
        <v>4</v>
      </c>
      <c r="K276" s="65">
        <f>SUM(J265:J276)</f>
        <v>36</v>
      </c>
      <c r="L276" s="26"/>
    </row>
    <row r="277" spans="1:12" ht="12.75" customHeight="1">
      <c r="A277" s="33" t="s">
        <v>154</v>
      </c>
      <c r="B277" s="34" t="s">
        <v>33</v>
      </c>
      <c r="C277" s="50"/>
      <c r="D277" s="34"/>
      <c r="E277" s="34" t="s">
        <v>155</v>
      </c>
      <c r="F277" s="50"/>
      <c r="G277" s="51">
        <f>ln1x</f>
        <v>13</v>
      </c>
      <c r="H277" s="46">
        <f>tln1x</f>
        <v>0.55555555555555558</v>
      </c>
      <c r="I277" s="46"/>
      <c r="J277" s="52">
        <v>6</v>
      </c>
      <c r="K277" s="62"/>
    </row>
    <row r="278" spans="1:12" ht="12.75" customHeight="1">
      <c r="A278" s="35" t="s">
        <v>154</v>
      </c>
      <c r="B278" s="5" t="s">
        <v>302</v>
      </c>
      <c r="D278" s="5"/>
      <c r="E278" s="5" t="s">
        <v>157</v>
      </c>
      <c r="F278" s="11" t="s">
        <v>4</v>
      </c>
      <c r="G278" s="20">
        <f>lsb2x</f>
        <v>43</v>
      </c>
      <c r="H278" s="18">
        <f>tlsb2x</f>
        <v>0.69444444444444453</v>
      </c>
      <c r="I278" s="5"/>
      <c r="J278" s="49">
        <v>6</v>
      </c>
      <c r="K278" s="63"/>
    </row>
    <row r="279" spans="1:12" ht="12.75" customHeight="1">
      <c r="A279" s="35" t="s">
        <v>154</v>
      </c>
      <c r="B279" s="5" t="s">
        <v>302</v>
      </c>
      <c r="D279" s="5"/>
      <c r="E279" s="5" t="s">
        <v>158</v>
      </c>
      <c r="F279" s="11" t="s">
        <v>3</v>
      </c>
      <c r="G279" s="20">
        <f>lsb2x</f>
        <v>43</v>
      </c>
      <c r="H279" s="18">
        <f>tlsb2x</f>
        <v>0.69444444444444453</v>
      </c>
      <c r="J279" s="49">
        <v>6</v>
      </c>
      <c r="K279" s="63"/>
    </row>
    <row r="280" spans="1:12" ht="12.75" customHeight="1">
      <c r="A280" s="35" t="s">
        <v>154</v>
      </c>
      <c r="B280" s="5" t="s">
        <v>19</v>
      </c>
      <c r="D280" s="5"/>
      <c r="E280" s="5" t="s">
        <v>156</v>
      </c>
      <c r="F280" s="11" t="s">
        <v>4</v>
      </c>
      <c r="G280" s="20">
        <f>_lsc4</f>
        <v>6</v>
      </c>
      <c r="H280" s="18">
        <f>tlsc4</f>
        <v>0.52083333333333337</v>
      </c>
      <c r="I280" s="18"/>
      <c r="J280" s="49">
        <v>6</v>
      </c>
      <c r="K280" s="63"/>
    </row>
    <row r="281" spans="1:12" ht="12.75" customHeight="1">
      <c r="A281" s="35" t="s">
        <v>154</v>
      </c>
      <c r="B281" s="5" t="s">
        <v>19</v>
      </c>
      <c r="D281" s="5"/>
      <c r="E281" s="5" t="s">
        <v>157</v>
      </c>
      <c r="F281" s="11">
        <v>2</v>
      </c>
      <c r="G281" s="20">
        <f>_lsc4</f>
        <v>6</v>
      </c>
      <c r="H281" s="18">
        <f>tlsc4</f>
        <v>0.52083333333333337</v>
      </c>
      <c r="I281" s="5"/>
      <c r="J281" s="49">
        <v>6</v>
      </c>
      <c r="K281" s="63"/>
    </row>
    <row r="282" spans="1:12" ht="12.75" customHeight="1">
      <c r="A282" s="35" t="s">
        <v>154</v>
      </c>
      <c r="B282" s="5" t="s">
        <v>19</v>
      </c>
      <c r="D282" s="5"/>
      <c r="E282" s="5" t="s">
        <v>158</v>
      </c>
      <c r="F282" s="11">
        <v>3</v>
      </c>
      <c r="G282" s="20">
        <f>_lsc4</f>
        <v>6</v>
      </c>
      <c r="H282" s="18">
        <f>tlsc4</f>
        <v>0.52083333333333337</v>
      </c>
      <c r="J282" s="49">
        <v>6</v>
      </c>
      <c r="K282" s="64"/>
    </row>
    <row r="283" spans="1:12" ht="12.75" customHeight="1">
      <c r="A283" s="35" t="s">
        <v>154</v>
      </c>
      <c r="B283" s="5" t="s">
        <v>19</v>
      </c>
      <c r="D283" s="5"/>
      <c r="E283" s="5" t="s">
        <v>159</v>
      </c>
      <c r="F283" s="11" t="s">
        <v>3</v>
      </c>
      <c r="G283" s="20">
        <f>_lsc4</f>
        <v>6</v>
      </c>
      <c r="H283" s="18">
        <f>tlsc4</f>
        <v>0.52083333333333337</v>
      </c>
      <c r="I283" s="5"/>
      <c r="J283" s="49">
        <v>6</v>
      </c>
      <c r="K283" s="63"/>
    </row>
    <row r="284" spans="1:12" ht="12.75" customHeight="1">
      <c r="A284" s="36" t="s">
        <v>154</v>
      </c>
      <c r="B284" s="37" t="s">
        <v>19</v>
      </c>
      <c r="C284" s="53"/>
      <c r="D284" s="37"/>
      <c r="E284" s="37" t="s">
        <v>311</v>
      </c>
      <c r="F284" s="53" t="s">
        <v>5</v>
      </c>
      <c r="G284" s="54">
        <f>_lsc4</f>
        <v>6</v>
      </c>
      <c r="H284" s="55">
        <f>tlsc4</f>
        <v>0.52083333333333337</v>
      </c>
      <c r="I284" s="37"/>
      <c r="J284" s="57"/>
      <c r="K284" s="65">
        <f>SUM(J277:J284)</f>
        <v>42</v>
      </c>
    </row>
    <row r="285" spans="1:12" s="26" customFormat="1">
      <c r="A285" s="33" t="s">
        <v>160</v>
      </c>
      <c r="B285" s="34" t="s">
        <v>57</v>
      </c>
      <c r="C285" s="50"/>
      <c r="D285" s="34"/>
      <c r="E285" s="34" t="s">
        <v>161</v>
      </c>
      <c r="F285" s="50"/>
      <c r="G285" s="51">
        <f>lj181x</f>
        <v>22</v>
      </c>
      <c r="H285" s="46">
        <f>tlj181x</f>
        <v>0.59722222222222221</v>
      </c>
      <c r="I285" s="34"/>
      <c r="J285" s="52">
        <v>5.5</v>
      </c>
      <c r="K285" s="62"/>
      <c r="L285" s="5"/>
    </row>
    <row r="286" spans="1:12" ht="12.75" customHeight="1">
      <c r="A286" s="35" t="s">
        <v>160</v>
      </c>
      <c r="B286" s="5" t="s">
        <v>57</v>
      </c>
      <c r="D286" s="5"/>
      <c r="E286" s="5" t="s">
        <v>312</v>
      </c>
      <c r="G286" s="20">
        <f>lj181x</f>
        <v>22</v>
      </c>
      <c r="H286" s="18">
        <f>tlj181x</f>
        <v>0.59722222222222221</v>
      </c>
      <c r="I286" s="5"/>
      <c r="J286" s="49">
        <v>5.5</v>
      </c>
      <c r="K286" s="63"/>
    </row>
    <row r="287" spans="1:12" ht="12.75" customHeight="1">
      <c r="A287" s="35" t="s">
        <v>160</v>
      </c>
      <c r="B287" s="5" t="s">
        <v>58</v>
      </c>
      <c r="D287" s="5"/>
      <c r="E287" s="5" t="s">
        <v>162</v>
      </c>
      <c r="F287" s="11" t="s">
        <v>4</v>
      </c>
      <c r="G287" s="20">
        <f>lj182x</f>
        <v>29</v>
      </c>
      <c r="H287" s="18">
        <f>tlj182x</f>
        <v>0.62847222222222221</v>
      </c>
      <c r="I287" s="5"/>
      <c r="J287" s="49">
        <v>5.5</v>
      </c>
      <c r="K287" s="63"/>
    </row>
    <row r="288" spans="1:12" ht="12.75" customHeight="1">
      <c r="A288" s="35" t="s">
        <v>160</v>
      </c>
      <c r="B288" s="5" t="s">
        <v>58</v>
      </c>
      <c r="D288" s="5"/>
      <c r="E288" s="5" t="s">
        <v>163</v>
      </c>
      <c r="F288" s="11" t="s">
        <v>3</v>
      </c>
      <c r="G288" s="20">
        <f>lj182x</f>
        <v>29</v>
      </c>
      <c r="H288" s="18">
        <f>tlj182x</f>
        <v>0.62847222222222221</v>
      </c>
      <c r="I288" s="5"/>
      <c r="J288" s="49">
        <v>5.5</v>
      </c>
      <c r="K288" s="63"/>
    </row>
    <row r="289" spans="1:12" ht="12.75" customHeight="1">
      <c r="A289" s="35" t="s">
        <v>160</v>
      </c>
      <c r="B289" s="5" t="s">
        <v>70</v>
      </c>
      <c r="D289" s="5"/>
      <c r="E289" s="5" t="s">
        <v>161</v>
      </c>
      <c r="G289" s="20">
        <f>lsa1x</f>
        <v>16</v>
      </c>
      <c r="H289" s="18">
        <f>tlsa1x</f>
        <v>0.56944444444444442</v>
      </c>
      <c r="I289" s="18"/>
      <c r="J289" s="49">
        <v>4</v>
      </c>
      <c r="K289" s="63"/>
    </row>
    <row r="290" spans="1:12" ht="12.75" customHeight="1">
      <c r="A290" s="35" t="s">
        <v>160</v>
      </c>
      <c r="B290" s="5" t="s">
        <v>302</v>
      </c>
      <c r="D290" s="5"/>
      <c r="E290" s="5" t="s">
        <v>162</v>
      </c>
      <c r="F290" s="11" t="s">
        <v>4</v>
      </c>
      <c r="G290" s="20">
        <f>lsb2x</f>
        <v>43</v>
      </c>
      <c r="H290" s="18">
        <f>tlsb2x</f>
        <v>0.69444444444444453</v>
      </c>
      <c r="I290" s="18"/>
      <c r="J290" s="49">
        <v>4</v>
      </c>
      <c r="K290" s="63"/>
      <c r="L290" s="26"/>
    </row>
    <row r="291" spans="1:12" s="26" customFormat="1">
      <c r="A291" s="35" t="s">
        <v>160</v>
      </c>
      <c r="B291" s="5" t="s">
        <v>302</v>
      </c>
      <c r="C291" s="11"/>
      <c r="D291" s="5"/>
      <c r="E291" s="5" t="s">
        <v>163</v>
      </c>
      <c r="F291" s="11" t="s">
        <v>3</v>
      </c>
      <c r="G291" s="20">
        <f>lsb2x</f>
        <v>43</v>
      </c>
      <c r="H291" s="18">
        <f>tlsb2x</f>
        <v>0.69444444444444453</v>
      </c>
      <c r="I291" s="5"/>
      <c r="J291" s="49">
        <v>4</v>
      </c>
      <c r="K291" s="63"/>
      <c r="L291" s="5"/>
    </row>
    <row r="292" spans="1:12" ht="12.75" customHeight="1">
      <c r="A292" s="35" t="s">
        <v>160</v>
      </c>
      <c r="B292" s="5" t="s">
        <v>141</v>
      </c>
      <c r="D292" s="5"/>
      <c r="E292" s="5" t="s">
        <v>164</v>
      </c>
      <c r="G292" s="20">
        <f>mj161xf</f>
        <v>18</v>
      </c>
      <c r="H292" s="18">
        <f>tmj161xf</f>
        <v>0.57638888888888895</v>
      </c>
      <c r="I292" s="18"/>
      <c r="J292" s="49"/>
      <c r="K292" s="63"/>
    </row>
    <row r="293" spans="1:12" ht="12.75" customHeight="1">
      <c r="A293" s="35" t="s">
        <v>160</v>
      </c>
      <c r="B293" s="5" t="s">
        <v>142</v>
      </c>
      <c r="D293" s="5"/>
      <c r="E293" s="5" t="s">
        <v>164</v>
      </c>
      <c r="G293" s="20">
        <f>mj161xh1</f>
        <v>2</v>
      </c>
      <c r="H293" s="18">
        <f>tmj161xh1</f>
        <v>0.50347222222222221</v>
      </c>
      <c r="I293" s="26"/>
      <c r="J293" s="49">
        <v>5.5</v>
      </c>
      <c r="K293" s="63"/>
    </row>
    <row r="294" spans="1:12" ht="12.75" customHeight="1">
      <c r="A294" s="35" t="s">
        <v>160</v>
      </c>
      <c r="B294" s="5" t="s">
        <v>15</v>
      </c>
      <c r="D294" s="5"/>
      <c r="E294" s="5" t="s">
        <v>165</v>
      </c>
      <c r="G294" s="11">
        <f>mj181x</f>
        <v>19</v>
      </c>
      <c r="H294" s="18">
        <f>tmj181x</f>
        <v>0.58333333333333337</v>
      </c>
      <c r="I294" s="5"/>
      <c r="J294" s="49">
        <v>5.5</v>
      </c>
      <c r="K294" s="63"/>
    </row>
    <row r="295" spans="1:12" ht="12.75" customHeight="1">
      <c r="A295" s="35" t="s">
        <v>160</v>
      </c>
      <c r="B295" s="5" t="s">
        <v>15</v>
      </c>
      <c r="D295" s="5"/>
      <c r="E295" s="5" t="s">
        <v>166</v>
      </c>
      <c r="G295" s="11">
        <f>mj181x</f>
        <v>19</v>
      </c>
      <c r="H295" s="18">
        <f>tmj181x</f>
        <v>0.58333333333333337</v>
      </c>
      <c r="I295" s="5"/>
      <c r="J295" s="49">
        <v>5.5</v>
      </c>
      <c r="K295" s="63"/>
    </row>
    <row r="296" spans="1:12" ht="12.75" customHeight="1">
      <c r="A296" s="35" t="s">
        <v>160</v>
      </c>
      <c r="B296" s="5" t="s">
        <v>15</v>
      </c>
      <c r="D296" s="5"/>
      <c r="E296" s="5" t="s">
        <v>167</v>
      </c>
      <c r="G296" s="11">
        <f>mj181x</f>
        <v>19</v>
      </c>
      <c r="H296" s="18">
        <f>tmj181x</f>
        <v>0.58333333333333337</v>
      </c>
      <c r="I296" s="5"/>
      <c r="J296" s="49">
        <v>5.5</v>
      </c>
      <c r="K296" s="63"/>
      <c r="L296" s="26"/>
    </row>
    <row r="297" spans="1:12" s="26" customFormat="1" ht="15.75">
      <c r="A297" s="35" t="s">
        <v>160</v>
      </c>
      <c r="B297" s="5" t="s">
        <v>168</v>
      </c>
      <c r="C297" s="11"/>
      <c r="D297" s="5"/>
      <c r="E297" s="5" t="s">
        <v>164</v>
      </c>
      <c r="F297" s="11" t="s">
        <v>4</v>
      </c>
      <c r="G297" s="20">
        <f>_Mj184</f>
        <v>34</v>
      </c>
      <c r="H297" s="18">
        <f>_tmj184</f>
        <v>0.65277777777777779</v>
      </c>
      <c r="I297" s="29"/>
      <c r="J297" s="49">
        <v>5.5</v>
      </c>
      <c r="K297" s="63"/>
      <c r="L297" s="5"/>
    </row>
    <row r="298" spans="1:12" ht="12.75" customHeight="1">
      <c r="A298" s="35" t="s">
        <v>160</v>
      </c>
      <c r="B298" s="5" t="s">
        <v>168</v>
      </c>
      <c r="D298" s="5"/>
      <c r="E298" s="5" t="s">
        <v>167</v>
      </c>
      <c r="F298" s="11">
        <v>2</v>
      </c>
      <c r="G298" s="20">
        <f>_Mj184</f>
        <v>34</v>
      </c>
      <c r="H298" s="18">
        <f>_tmj184</f>
        <v>0.65277777777777779</v>
      </c>
      <c r="I298" s="18"/>
      <c r="J298" s="49">
        <v>5.5</v>
      </c>
      <c r="K298" s="63"/>
    </row>
    <row r="299" spans="1:12" ht="12.75" customHeight="1">
      <c r="A299" s="35" t="s">
        <v>160</v>
      </c>
      <c r="B299" s="5" t="s">
        <v>168</v>
      </c>
      <c r="D299" s="5"/>
      <c r="E299" s="5" t="s">
        <v>165</v>
      </c>
      <c r="F299" s="11">
        <v>3</v>
      </c>
      <c r="G299" s="20">
        <f>_Mj184</f>
        <v>34</v>
      </c>
      <c r="H299" s="18">
        <f>_tmj184</f>
        <v>0.65277777777777779</v>
      </c>
      <c r="I299" s="5"/>
      <c r="J299" s="49">
        <v>5.5</v>
      </c>
      <c r="K299" s="63"/>
    </row>
    <row r="300" spans="1:12" ht="12.75" customHeight="1">
      <c r="A300" s="35" t="s">
        <v>160</v>
      </c>
      <c r="B300" s="5" t="s">
        <v>168</v>
      </c>
      <c r="D300" s="5"/>
      <c r="E300" s="5" t="s">
        <v>169</v>
      </c>
      <c r="F300" s="11" t="s">
        <v>5</v>
      </c>
      <c r="G300" s="20">
        <f>_Mj184</f>
        <v>34</v>
      </c>
      <c r="H300" s="18">
        <f>_tmj184</f>
        <v>0.65277777777777779</v>
      </c>
      <c r="I300" s="5"/>
      <c r="J300" s="49"/>
      <c r="K300" s="63"/>
    </row>
    <row r="301" spans="1:12" ht="12.75" customHeight="1">
      <c r="A301" s="36" t="s">
        <v>160</v>
      </c>
      <c r="B301" s="37" t="s">
        <v>168</v>
      </c>
      <c r="C301" s="53"/>
      <c r="D301" s="37"/>
      <c r="E301" s="37" t="s">
        <v>166</v>
      </c>
      <c r="F301" s="53" t="s">
        <v>170</v>
      </c>
      <c r="G301" s="54">
        <f>_Mj184</f>
        <v>34</v>
      </c>
      <c r="H301" s="55">
        <f>_tmj184</f>
        <v>0.65277777777777779</v>
      </c>
      <c r="I301" s="37"/>
      <c r="J301" s="49">
        <v>5.5</v>
      </c>
      <c r="K301" s="65">
        <f>SUM(J285:J301)</f>
        <v>78</v>
      </c>
    </row>
    <row r="302" spans="1:12" ht="12.75" customHeight="1">
      <c r="A302" s="33" t="s">
        <v>195</v>
      </c>
      <c r="B302" s="34" t="s">
        <v>70</v>
      </c>
      <c r="C302" s="50"/>
      <c r="D302" s="34"/>
      <c r="E302" s="34" t="s">
        <v>203</v>
      </c>
      <c r="F302" s="50"/>
      <c r="G302" s="51">
        <f>lsa1x</f>
        <v>16</v>
      </c>
      <c r="H302" s="46">
        <f>tlsa1x</f>
        <v>0.56944444444444442</v>
      </c>
      <c r="I302" s="34"/>
      <c r="J302" s="52">
        <v>4</v>
      </c>
      <c r="K302" s="62"/>
    </row>
    <row r="303" spans="1:12" s="26" customFormat="1">
      <c r="A303" s="35" t="s">
        <v>195</v>
      </c>
      <c r="B303" s="5" t="s">
        <v>302</v>
      </c>
      <c r="C303" s="11"/>
      <c r="D303" s="5"/>
      <c r="E303" s="5" t="s">
        <v>206</v>
      </c>
      <c r="F303" s="11" t="s">
        <v>4</v>
      </c>
      <c r="G303" s="20">
        <f>lsb2x</f>
        <v>43</v>
      </c>
      <c r="H303" s="18">
        <f>tlsb2x</f>
        <v>0.69444444444444453</v>
      </c>
      <c r="I303" s="5"/>
      <c r="J303" s="49">
        <v>4</v>
      </c>
      <c r="K303" s="63"/>
      <c r="L303" s="5"/>
    </row>
    <row r="304" spans="1:12" ht="12.75" customHeight="1">
      <c r="A304" s="35" t="s">
        <v>195</v>
      </c>
      <c r="B304" s="5" t="s">
        <v>302</v>
      </c>
      <c r="D304" s="5"/>
      <c r="E304" s="5" t="s">
        <v>209</v>
      </c>
      <c r="F304" s="11" t="s">
        <v>3</v>
      </c>
      <c r="G304" s="20">
        <f>lsb2x</f>
        <v>43</v>
      </c>
      <c r="H304" s="18">
        <f>tlsb2x</f>
        <v>0.69444444444444453</v>
      </c>
      <c r="I304" s="5"/>
      <c r="J304" s="49">
        <v>4</v>
      </c>
      <c r="K304" s="63"/>
    </row>
    <row r="305" spans="1:12" ht="12.75" customHeight="1">
      <c r="A305" s="35" t="s">
        <v>195</v>
      </c>
      <c r="B305" s="5" t="s">
        <v>12</v>
      </c>
      <c r="D305" s="5"/>
      <c r="E305" s="5" t="s">
        <v>199</v>
      </c>
      <c r="F305" s="11" t="s">
        <v>4</v>
      </c>
      <c r="G305" s="20">
        <f>mj182x</f>
        <v>33</v>
      </c>
      <c r="H305" s="18">
        <f>tmj182x</f>
        <v>0.64583333333333337</v>
      </c>
      <c r="I305" s="5"/>
      <c r="J305" s="49">
        <v>3.5</v>
      </c>
      <c r="K305" s="63"/>
    </row>
    <row r="306" spans="1:12" ht="12.75" customHeight="1">
      <c r="A306" s="35" t="s">
        <v>195</v>
      </c>
      <c r="B306" s="5" t="s">
        <v>12</v>
      </c>
      <c r="D306" s="5"/>
      <c r="E306" s="5" t="s">
        <v>198</v>
      </c>
      <c r="F306" s="11" t="s">
        <v>3</v>
      </c>
      <c r="G306" s="20">
        <f>mj182x</f>
        <v>33</v>
      </c>
      <c r="H306" s="18">
        <f>tmj182x</f>
        <v>0.64583333333333337</v>
      </c>
      <c r="I306" s="5"/>
      <c r="J306" s="49">
        <v>3.5</v>
      </c>
      <c r="K306" s="63"/>
    </row>
    <row r="307" spans="1:12" ht="12.75" customHeight="1">
      <c r="A307" s="35" t="s">
        <v>195</v>
      </c>
      <c r="B307" s="5" t="s">
        <v>336</v>
      </c>
      <c r="D307" s="5"/>
      <c r="E307" s="5" t="s">
        <v>197</v>
      </c>
      <c r="G307" s="20">
        <f>_mn1xf</f>
        <v>27</v>
      </c>
      <c r="H307" s="18">
        <f>_tmn1xf</f>
        <v>0.61805555555555558</v>
      </c>
      <c r="I307" s="5"/>
      <c r="J307" s="49"/>
      <c r="K307" s="63"/>
    </row>
    <row r="308" spans="1:12" ht="12.75" customHeight="1">
      <c r="A308" s="35" t="s">
        <v>195</v>
      </c>
      <c r="B308" s="5" t="s">
        <v>336</v>
      </c>
      <c r="D308" s="5"/>
      <c r="E308" s="5" t="s">
        <v>196</v>
      </c>
      <c r="G308" s="20">
        <f>_mn1xf</f>
        <v>27</v>
      </c>
      <c r="H308" s="18">
        <f>_tmn1xf</f>
        <v>0.61805555555555558</v>
      </c>
      <c r="I308" s="5"/>
      <c r="J308" s="49"/>
      <c r="K308" s="63"/>
    </row>
    <row r="309" spans="1:12" ht="12.75" customHeight="1">
      <c r="A309" s="35" t="s">
        <v>195</v>
      </c>
      <c r="B309" s="5" t="s">
        <v>337</v>
      </c>
      <c r="D309" s="5"/>
      <c r="E309" s="5" t="s">
        <v>197</v>
      </c>
      <c r="G309" s="20">
        <f>mn1xh1</f>
        <v>4</v>
      </c>
      <c r="H309" s="18">
        <f>tmn1xh1</f>
        <v>0.51388888888888895</v>
      </c>
      <c r="I309" s="5"/>
      <c r="J309" s="49">
        <v>4</v>
      </c>
      <c r="K309" s="63"/>
    </row>
    <row r="310" spans="1:12" ht="12.75" customHeight="1">
      <c r="A310" s="35" t="s">
        <v>195</v>
      </c>
      <c r="B310" s="5" t="s">
        <v>338</v>
      </c>
      <c r="D310" s="5"/>
      <c r="E310" s="5" t="s">
        <v>196</v>
      </c>
      <c r="G310" s="20">
        <f>mn1xh2</f>
        <v>5</v>
      </c>
      <c r="H310" s="18">
        <f>tmn1xh2</f>
        <v>0.51736111111111105</v>
      </c>
      <c r="I310" s="5"/>
      <c r="J310" s="49">
        <v>4</v>
      </c>
      <c r="K310" s="63"/>
    </row>
    <row r="311" spans="1:12" s="26" customFormat="1">
      <c r="A311" s="35" t="s">
        <v>195</v>
      </c>
      <c r="B311" s="5" t="s">
        <v>61</v>
      </c>
      <c r="C311" s="11"/>
      <c r="D311" s="5"/>
      <c r="E311" s="5" t="s">
        <v>201</v>
      </c>
      <c r="F311" s="11" t="s">
        <v>4</v>
      </c>
      <c r="G311" s="20">
        <f>mn2x</f>
        <v>11</v>
      </c>
      <c r="H311" s="18">
        <f>tmn2x</f>
        <v>0.54513888888888895</v>
      </c>
      <c r="I311" s="5"/>
      <c r="J311" s="49">
        <v>4</v>
      </c>
      <c r="K311" s="63"/>
      <c r="L311" s="5"/>
    </row>
    <row r="312" spans="1:12" ht="12.75" customHeight="1">
      <c r="A312" s="35" t="s">
        <v>195</v>
      </c>
      <c r="B312" s="5" t="s">
        <v>61</v>
      </c>
      <c r="D312" s="5"/>
      <c r="E312" s="5" t="s">
        <v>206</v>
      </c>
      <c r="F312" s="11" t="s">
        <v>3</v>
      </c>
      <c r="G312" s="20">
        <f>mn2x</f>
        <v>11</v>
      </c>
      <c r="H312" s="18">
        <f>tmn2x</f>
        <v>0.54513888888888895</v>
      </c>
      <c r="I312" s="5"/>
      <c r="J312" s="49">
        <v>4</v>
      </c>
      <c r="K312" s="63"/>
    </row>
    <row r="313" spans="1:12" ht="12.75" customHeight="1">
      <c r="A313" s="35" t="s">
        <v>195</v>
      </c>
      <c r="B313" s="5" t="s">
        <v>20</v>
      </c>
      <c r="D313" s="5"/>
      <c r="E313" s="5" t="s">
        <v>196</v>
      </c>
      <c r="F313" s="11" t="s">
        <v>4</v>
      </c>
      <c r="G313" s="20">
        <f>_mn4</f>
        <v>44</v>
      </c>
      <c r="H313" s="18">
        <f>_tmn4</f>
        <v>0.69791666666666663</v>
      </c>
      <c r="I313" s="18"/>
      <c r="J313" s="49">
        <v>4</v>
      </c>
      <c r="K313" s="63"/>
    </row>
    <row r="314" spans="1:12" ht="12.75" customHeight="1">
      <c r="A314" s="35" t="s">
        <v>195</v>
      </c>
      <c r="B314" s="5" t="s">
        <v>20</v>
      </c>
      <c r="D314" s="5"/>
      <c r="E314" s="5" t="s">
        <v>197</v>
      </c>
      <c r="F314" s="11">
        <v>2</v>
      </c>
      <c r="G314" s="20">
        <f>_mn4</f>
        <v>44</v>
      </c>
      <c r="H314" s="18">
        <f>_tmn4</f>
        <v>0.69791666666666663</v>
      </c>
      <c r="I314" s="18"/>
      <c r="J314" s="49">
        <v>4</v>
      </c>
      <c r="K314" s="63"/>
    </row>
    <row r="315" spans="1:12" ht="12.75" customHeight="1">
      <c r="A315" s="35" t="s">
        <v>195</v>
      </c>
      <c r="B315" s="5" t="s">
        <v>20</v>
      </c>
      <c r="D315" s="5"/>
      <c r="E315" s="5" t="s">
        <v>198</v>
      </c>
      <c r="F315" s="11">
        <v>3</v>
      </c>
      <c r="G315" s="20">
        <f>_mn4</f>
        <v>44</v>
      </c>
      <c r="H315" s="18">
        <f>_tmn4</f>
        <v>0.69791666666666663</v>
      </c>
      <c r="I315" s="5"/>
      <c r="J315" s="49">
        <v>4</v>
      </c>
      <c r="K315" s="63"/>
    </row>
    <row r="316" spans="1:12" ht="12.75" customHeight="1">
      <c r="A316" s="35" t="s">
        <v>195</v>
      </c>
      <c r="B316" s="5" t="s">
        <v>20</v>
      </c>
      <c r="D316" s="5"/>
      <c r="E316" s="5" t="s">
        <v>199</v>
      </c>
      <c r="F316" s="11" t="s">
        <v>3</v>
      </c>
      <c r="G316" s="20">
        <f>_mn4</f>
        <v>44</v>
      </c>
      <c r="H316" s="18">
        <f>_tmn4</f>
        <v>0.69791666666666663</v>
      </c>
      <c r="I316" s="5"/>
      <c r="J316" s="49">
        <v>4</v>
      </c>
      <c r="K316" s="63"/>
    </row>
    <row r="317" spans="1:12" ht="12.75" customHeight="1">
      <c r="A317" s="35" t="s">
        <v>195</v>
      </c>
      <c r="B317" s="5" t="s">
        <v>20</v>
      </c>
      <c r="D317" s="5"/>
      <c r="E317" s="5" t="s">
        <v>200</v>
      </c>
      <c r="F317" s="11" t="s">
        <v>5</v>
      </c>
      <c r="G317" s="20">
        <f>_mn4</f>
        <v>44</v>
      </c>
      <c r="H317" s="18">
        <f>_tmn4</f>
        <v>0.69791666666666663</v>
      </c>
      <c r="I317" s="18"/>
      <c r="J317" s="49"/>
      <c r="K317" s="63"/>
    </row>
    <row r="318" spans="1:12" ht="12.75" customHeight="1">
      <c r="A318" s="35" t="s">
        <v>195</v>
      </c>
      <c r="B318" s="5" t="s">
        <v>79</v>
      </c>
      <c r="D318" s="5"/>
      <c r="E318" s="5" t="s">
        <v>204</v>
      </c>
      <c r="G318" s="20">
        <f>msa1x</f>
        <v>30</v>
      </c>
      <c r="H318" s="18">
        <f>tmsa1x</f>
        <v>0.63194444444444442</v>
      </c>
      <c r="I318" s="5"/>
      <c r="J318" s="49">
        <v>4</v>
      </c>
      <c r="K318" s="63"/>
    </row>
    <row r="319" spans="1:12" ht="12.75" customHeight="1">
      <c r="A319" s="35" t="s">
        <v>195</v>
      </c>
      <c r="B319" s="5" t="s">
        <v>305</v>
      </c>
      <c r="D319" s="5"/>
      <c r="E319" s="5" t="s">
        <v>205</v>
      </c>
      <c r="G319" s="20">
        <f>msb1x</f>
        <v>42</v>
      </c>
      <c r="H319" s="18">
        <f>tmsb1x</f>
        <v>0.6875</v>
      </c>
      <c r="I319" s="5"/>
      <c r="J319" s="49">
        <v>4</v>
      </c>
      <c r="K319" s="63"/>
    </row>
    <row r="320" spans="1:12" ht="12.75" customHeight="1">
      <c r="A320" s="35" t="s">
        <v>195</v>
      </c>
      <c r="B320" s="5" t="s">
        <v>14</v>
      </c>
      <c r="D320" s="5"/>
      <c r="E320" s="5" t="s">
        <v>205</v>
      </c>
      <c r="G320" s="20">
        <f>msc1x</f>
        <v>26</v>
      </c>
      <c r="H320" s="18">
        <f>tmsc1x</f>
        <v>0.61458333333333337</v>
      </c>
      <c r="I320" s="18"/>
      <c r="J320" s="49">
        <v>4</v>
      </c>
      <c r="K320" s="63"/>
    </row>
    <row r="321" spans="1:12" ht="12.75" customHeight="1">
      <c r="A321" s="35" t="s">
        <v>195</v>
      </c>
      <c r="B321" s="5" t="s">
        <v>21</v>
      </c>
      <c r="D321" s="5"/>
      <c r="E321" s="5" t="s">
        <v>196</v>
      </c>
      <c r="F321" s="11" t="s">
        <v>4</v>
      </c>
      <c r="G321" s="20">
        <f>_msc4</f>
        <v>17</v>
      </c>
      <c r="H321" s="18">
        <f>tmsc4</f>
        <v>0.57291666666666663</v>
      </c>
      <c r="I321" s="18"/>
      <c r="J321" s="49">
        <v>4</v>
      </c>
      <c r="K321" s="63"/>
    </row>
    <row r="322" spans="1:12" ht="12.75" customHeight="1">
      <c r="A322" s="35" t="s">
        <v>195</v>
      </c>
      <c r="B322" s="5" t="s">
        <v>21</v>
      </c>
      <c r="D322" s="5"/>
      <c r="E322" s="5" t="s">
        <v>197</v>
      </c>
      <c r="F322" s="11">
        <v>2</v>
      </c>
      <c r="G322" s="20">
        <f>_msc4</f>
        <v>17</v>
      </c>
      <c r="H322" s="18">
        <f>tmsc4</f>
        <v>0.57291666666666663</v>
      </c>
      <c r="I322" s="5"/>
      <c r="J322" s="49">
        <v>4</v>
      </c>
      <c r="K322" s="63"/>
    </row>
    <row r="323" spans="1:12" ht="12.75" customHeight="1">
      <c r="A323" s="35" t="s">
        <v>195</v>
      </c>
      <c r="B323" s="5" t="s">
        <v>21</v>
      </c>
      <c r="D323" s="5"/>
      <c r="E323" s="5" t="s">
        <v>201</v>
      </c>
      <c r="F323" s="11">
        <v>3</v>
      </c>
      <c r="G323" s="20">
        <f>_msc4</f>
        <v>17</v>
      </c>
      <c r="H323" s="18">
        <f>tmsc4</f>
        <v>0.57291666666666663</v>
      </c>
      <c r="I323" s="5"/>
      <c r="J323" s="49">
        <v>4</v>
      </c>
      <c r="K323" s="63"/>
    </row>
    <row r="324" spans="1:12" ht="12.75" customHeight="1">
      <c r="A324" s="35" t="s">
        <v>195</v>
      </c>
      <c r="B324" s="5" t="s">
        <v>21</v>
      </c>
      <c r="D324" s="5"/>
      <c r="E324" s="5" t="s">
        <v>202</v>
      </c>
      <c r="F324" s="11" t="s">
        <v>3</v>
      </c>
      <c r="G324" s="20">
        <f>_msc4</f>
        <v>17</v>
      </c>
      <c r="H324" s="18">
        <f>tmsc4</f>
        <v>0.57291666666666663</v>
      </c>
      <c r="I324" s="5"/>
      <c r="J324" s="49">
        <v>4</v>
      </c>
      <c r="K324" s="63"/>
    </row>
    <row r="325" spans="1:12" ht="12.75" customHeight="1">
      <c r="A325" s="35" t="s">
        <v>195</v>
      </c>
      <c r="B325" s="5" t="s">
        <v>21</v>
      </c>
      <c r="D325" s="5"/>
      <c r="E325" s="5" t="s">
        <v>207</v>
      </c>
      <c r="F325" s="11" t="s">
        <v>5</v>
      </c>
      <c r="G325" s="20">
        <f>_msc4</f>
        <v>17</v>
      </c>
      <c r="H325" s="18">
        <f>tmsc4</f>
        <v>0.57291666666666663</v>
      </c>
      <c r="I325" s="5"/>
      <c r="J325" s="49"/>
      <c r="K325" s="63"/>
    </row>
    <row r="326" spans="1:12" s="26" customFormat="1">
      <c r="A326" s="35" t="s">
        <v>195</v>
      </c>
      <c r="B326" s="5" t="s">
        <v>349</v>
      </c>
      <c r="C326" s="11"/>
      <c r="D326" s="5"/>
      <c r="E326" s="5" t="s">
        <v>204</v>
      </c>
      <c r="F326" s="11"/>
      <c r="G326" s="20">
        <f>mv1x</f>
        <v>24</v>
      </c>
      <c r="H326" s="18">
        <f>tmv1x</f>
        <v>0.60416666666666663</v>
      </c>
      <c r="I326" s="5"/>
      <c r="J326" s="49">
        <v>4</v>
      </c>
      <c r="K326" s="63"/>
      <c r="L326" s="5"/>
    </row>
    <row r="327" spans="1:12" ht="12.75" customHeight="1">
      <c r="A327" s="35" t="s">
        <v>195</v>
      </c>
      <c r="B327" s="5" t="s">
        <v>350</v>
      </c>
      <c r="D327" s="5"/>
      <c r="E327" s="5" t="s">
        <v>201</v>
      </c>
      <c r="G327" s="20">
        <f>mv1x</f>
        <v>24</v>
      </c>
      <c r="H327" s="18">
        <f>tmv1x</f>
        <v>0.60416666666666663</v>
      </c>
      <c r="I327" s="5"/>
      <c r="J327" s="49">
        <v>4</v>
      </c>
      <c r="K327" s="63"/>
    </row>
    <row r="328" spans="1:12" ht="12.75" customHeight="1">
      <c r="A328" s="35" t="s">
        <v>195</v>
      </c>
      <c r="B328" s="5" t="s">
        <v>299</v>
      </c>
      <c r="D328" s="5"/>
      <c r="E328" s="5" t="s">
        <v>205</v>
      </c>
      <c r="F328" s="11" t="s">
        <v>4</v>
      </c>
      <c r="G328" s="20">
        <f>mixsb4</f>
        <v>35</v>
      </c>
      <c r="H328" s="18">
        <f>tmixsb4</f>
        <v>0.65625</v>
      </c>
      <c r="I328" s="5"/>
      <c r="J328" s="49">
        <v>4</v>
      </c>
      <c r="K328" s="64"/>
    </row>
    <row r="329" spans="1:12" ht="12.75" customHeight="1">
      <c r="A329" s="35" t="s">
        <v>195</v>
      </c>
      <c r="B329" s="5" t="s">
        <v>299</v>
      </c>
      <c r="D329" s="5"/>
      <c r="E329" s="5" t="s">
        <v>197</v>
      </c>
      <c r="F329" s="11">
        <v>2</v>
      </c>
      <c r="G329" s="20">
        <f>mixsb4</f>
        <v>35</v>
      </c>
      <c r="H329" s="18">
        <f>tmixsb4</f>
        <v>0.65625</v>
      </c>
      <c r="I329" s="5"/>
      <c r="J329" s="49">
        <v>4</v>
      </c>
      <c r="K329" s="63"/>
    </row>
    <row r="330" spans="1:12" ht="12.75" customHeight="1">
      <c r="A330" s="35" t="s">
        <v>195</v>
      </c>
      <c r="B330" s="5" t="s">
        <v>299</v>
      </c>
      <c r="D330" s="5"/>
      <c r="E330" s="5" t="s">
        <v>206</v>
      </c>
      <c r="F330" s="11">
        <v>3</v>
      </c>
      <c r="G330" s="20">
        <f>mixsb4</f>
        <v>35</v>
      </c>
      <c r="H330" s="18">
        <f>tmixsb4</f>
        <v>0.65625</v>
      </c>
      <c r="I330" s="18"/>
      <c r="J330" s="49">
        <v>4</v>
      </c>
      <c r="K330" s="64"/>
    </row>
    <row r="331" spans="1:12" ht="12.75" customHeight="1">
      <c r="A331" s="35" t="s">
        <v>195</v>
      </c>
      <c r="B331" s="5" t="s">
        <v>299</v>
      </c>
      <c r="D331" s="5"/>
      <c r="E331" s="5" t="s">
        <v>207</v>
      </c>
      <c r="F331" s="11" t="s">
        <v>3</v>
      </c>
      <c r="G331" s="20">
        <f>mixsb4</f>
        <v>35</v>
      </c>
      <c r="H331" s="18">
        <f>tmixsb4</f>
        <v>0.65625</v>
      </c>
      <c r="I331" s="5"/>
      <c r="J331" s="49">
        <v>4</v>
      </c>
      <c r="K331" s="63"/>
    </row>
    <row r="332" spans="1:12" ht="12.75" customHeight="1">
      <c r="A332" s="36" t="s">
        <v>195</v>
      </c>
      <c r="B332" s="37" t="s">
        <v>299</v>
      </c>
      <c r="C332" s="53"/>
      <c r="D332" s="37"/>
      <c r="E332" s="37" t="s">
        <v>208</v>
      </c>
      <c r="F332" s="53" t="s">
        <v>5</v>
      </c>
      <c r="G332" s="54">
        <f>mixsb4</f>
        <v>35</v>
      </c>
      <c r="H332" s="55">
        <f>tmixsb4</f>
        <v>0.65625</v>
      </c>
      <c r="I332" s="55"/>
      <c r="J332" s="57"/>
      <c r="K332" s="65">
        <f>SUM(J302:J332)</f>
        <v>103</v>
      </c>
    </row>
    <row r="333" spans="1:12" ht="12.75" customHeight="1">
      <c r="A333" s="33" t="s">
        <v>320</v>
      </c>
      <c r="B333" s="34" t="s">
        <v>45</v>
      </c>
      <c r="C333" s="50"/>
      <c r="D333" s="34"/>
      <c r="E333" s="34" t="s">
        <v>332</v>
      </c>
      <c r="F333" s="50"/>
      <c r="G333" s="51">
        <f>lj141x</f>
        <v>45</v>
      </c>
      <c r="H333" s="46">
        <f>tlj141x</f>
        <v>0.70138888888888884</v>
      </c>
      <c r="I333" s="34"/>
      <c r="J333" s="52">
        <v>3.5</v>
      </c>
      <c r="K333" s="62"/>
    </row>
    <row r="334" spans="1:12" ht="12.75" customHeight="1">
      <c r="A334" s="35" t="s">
        <v>320</v>
      </c>
      <c r="B334" s="5" t="s">
        <v>45</v>
      </c>
      <c r="D334" s="5"/>
      <c r="E334" s="5" t="s">
        <v>380</v>
      </c>
      <c r="G334" s="20">
        <f>lj141x</f>
        <v>45</v>
      </c>
      <c r="H334" s="18">
        <f>tlj141x</f>
        <v>0.70138888888888884</v>
      </c>
      <c r="I334" s="5"/>
      <c r="J334" s="49">
        <v>3.5</v>
      </c>
      <c r="K334" s="63"/>
    </row>
    <row r="335" spans="1:12" ht="12.75" customHeight="1">
      <c r="A335" s="35" t="s">
        <v>320</v>
      </c>
      <c r="B335" s="5" t="s">
        <v>77</v>
      </c>
      <c r="D335" s="5"/>
      <c r="E335" s="5" t="s">
        <v>330</v>
      </c>
      <c r="F335" s="11" t="s">
        <v>4</v>
      </c>
      <c r="G335" s="20">
        <f>lj144x</f>
        <v>32</v>
      </c>
      <c r="H335" s="18">
        <f>tlj144x</f>
        <v>0.64236111111111105</v>
      </c>
      <c r="I335" s="18"/>
      <c r="J335" s="49">
        <v>3.5</v>
      </c>
      <c r="K335" s="63"/>
    </row>
    <row r="336" spans="1:12" ht="12.75" customHeight="1">
      <c r="A336" s="35" t="s">
        <v>320</v>
      </c>
      <c r="B336" s="5" t="s">
        <v>77</v>
      </c>
      <c r="D336" s="5"/>
      <c r="E336" s="5" t="s">
        <v>331</v>
      </c>
      <c r="F336" s="11">
        <v>2</v>
      </c>
      <c r="G336" s="20">
        <f>lj144x</f>
        <v>32</v>
      </c>
      <c r="H336" s="18">
        <f>tlj144x</f>
        <v>0.64236111111111105</v>
      </c>
      <c r="I336" s="5"/>
      <c r="J336" s="49">
        <v>3.5</v>
      </c>
      <c r="K336" s="63"/>
    </row>
    <row r="337" spans="1:11" ht="12.75" customHeight="1">
      <c r="A337" s="35" t="s">
        <v>320</v>
      </c>
      <c r="B337" s="5" t="s">
        <v>77</v>
      </c>
      <c r="D337" s="5"/>
      <c r="E337" s="5" t="s">
        <v>332</v>
      </c>
      <c r="F337" s="11">
        <v>3</v>
      </c>
      <c r="G337" s="20">
        <f>lj144x</f>
        <v>32</v>
      </c>
      <c r="H337" s="18">
        <f>tlj144x</f>
        <v>0.64236111111111105</v>
      </c>
      <c r="I337" s="5"/>
      <c r="J337" s="49">
        <v>3.5</v>
      </c>
      <c r="K337" s="63"/>
    </row>
    <row r="338" spans="1:11" ht="12.75" customHeight="1">
      <c r="A338" s="35" t="s">
        <v>320</v>
      </c>
      <c r="B338" s="5" t="s">
        <v>77</v>
      </c>
      <c r="D338" s="5"/>
      <c r="E338" s="5" t="s">
        <v>333</v>
      </c>
      <c r="F338" s="11" t="s">
        <v>3</v>
      </c>
      <c r="G338" s="20">
        <f>lj144x</f>
        <v>32</v>
      </c>
      <c r="H338" s="18">
        <f>tlj144x</f>
        <v>0.64236111111111105</v>
      </c>
      <c r="I338" s="5"/>
      <c r="J338" s="49">
        <v>3.5</v>
      </c>
      <c r="K338" s="63"/>
    </row>
    <row r="339" spans="1:11" ht="12.75" customHeight="1">
      <c r="A339" s="35" t="s">
        <v>320</v>
      </c>
      <c r="B339" s="5" t="s">
        <v>77</v>
      </c>
      <c r="D339" s="5"/>
      <c r="E339" s="5" t="s">
        <v>325</v>
      </c>
      <c r="F339" s="11" t="s">
        <v>5</v>
      </c>
      <c r="G339" s="20">
        <f>lj144x</f>
        <v>32</v>
      </c>
      <c r="H339" s="18">
        <f>tlj144x</f>
        <v>0.64236111111111105</v>
      </c>
      <c r="I339" s="5"/>
      <c r="J339" s="49"/>
      <c r="K339" s="63"/>
    </row>
    <row r="340" spans="1:11" ht="12.75" customHeight="1">
      <c r="A340" s="35" t="s">
        <v>320</v>
      </c>
      <c r="B340" s="5" t="s">
        <v>18</v>
      </c>
      <c r="D340" s="5"/>
      <c r="E340" s="5" t="s">
        <v>326</v>
      </c>
      <c r="F340" s="11" t="s">
        <v>4</v>
      </c>
      <c r="G340" s="20">
        <f>_ln4</f>
        <v>38</v>
      </c>
      <c r="H340" s="18">
        <f>_tln4</f>
        <v>0.67013888888888884</v>
      </c>
      <c r="I340" s="5"/>
      <c r="J340" s="49">
        <v>4</v>
      </c>
      <c r="K340" s="63"/>
    </row>
    <row r="341" spans="1:11" ht="12.75" customHeight="1">
      <c r="A341" s="35" t="s">
        <v>320</v>
      </c>
      <c r="B341" s="5" t="s">
        <v>18</v>
      </c>
      <c r="D341" s="5"/>
      <c r="E341" s="5" t="s">
        <v>327</v>
      </c>
      <c r="F341" s="11">
        <v>2</v>
      </c>
      <c r="G341" s="20">
        <f>_ln4</f>
        <v>38</v>
      </c>
      <c r="H341" s="18">
        <f>_tln4</f>
        <v>0.67013888888888884</v>
      </c>
      <c r="I341" s="5"/>
      <c r="J341" s="49">
        <v>4</v>
      </c>
      <c r="K341" s="63"/>
    </row>
    <row r="342" spans="1:11" ht="12.75" customHeight="1">
      <c r="A342" s="35" t="s">
        <v>320</v>
      </c>
      <c r="B342" s="5" t="s">
        <v>18</v>
      </c>
      <c r="D342" s="5"/>
      <c r="E342" s="5" t="s">
        <v>328</v>
      </c>
      <c r="F342" s="11">
        <v>3</v>
      </c>
      <c r="G342" s="20">
        <f>_ln4</f>
        <v>38</v>
      </c>
      <c r="H342" s="18">
        <f>_tln4</f>
        <v>0.67013888888888884</v>
      </c>
      <c r="I342" s="5"/>
      <c r="J342" s="49">
        <v>4</v>
      </c>
      <c r="K342" s="63"/>
    </row>
    <row r="343" spans="1:11" ht="12.75" customHeight="1">
      <c r="A343" s="35" t="s">
        <v>320</v>
      </c>
      <c r="B343" s="5" t="s">
        <v>18</v>
      </c>
      <c r="D343" s="5"/>
      <c r="E343" s="5" t="s">
        <v>329</v>
      </c>
      <c r="F343" s="11" t="s">
        <v>3</v>
      </c>
      <c r="G343" s="20">
        <f>_ln4</f>
        <v>38</v>
      </c>
      <c r="H343" s="18">
        <f>_tln4</f>
        <v>0.67013888888888884</v>
      </c>
      <c r="J343" s="49">
        <v>4</v>
      </c>
      <c r="K343" s="63"/>
    </row>
    <row r="344" spans="1:11" ht="12.75" customHeight="1">
      <c r="A344" s="35" t="s">
        <v>320</v>
      </c>
      <c r="B344" s="5" t="s">
        <v>18</v>
      </c>
      <c r="D344" s="5"/>
      <c r="E344" s="5" t="s">
        <v>325</v>
      </c>
      <c r="F344" s="11" t="s">
        <v>5</v>
      </c>
      <c r="G344" s="20">
        <f>_ln4</f>
        <v>38</v>
      </c>
      <c r="H344" s="18">
        <f>_tln4</f>
        <v>0.67013888888888884</v>
      </c>
      <c r="I344" s="5"/>
      <c r="J344" s="49"/>
      <c r="K344" s="63"/>
    </row>
    <row r="345" spans="1:11" ht="12.75" customHeight="1">
      <c r="A345" s="35" t="s">
        <v>320</v>
      </c>
      <c r="B345" s="5" t="s">
        <v>44</v>
      </c>
      <c r="D345" s="5"/>
      <c r="E345" s="5" t="s">
        <v>323</v>
      </c>
      <c r="F345" s="11" t="s">
        <v>4</v>
      </c>
      <c r="G345" s="20">
        <f>mj162x</f>
        <v>9</v>
      </c>
      <c r="H345" s="18">
        <f>tmj162x</f>
        <v>0.53472222222222221</v>
      </c>
      <c r="I345" s="18"/>
      <c r="J345" s="49">
        <v>3.5</v>
      </c>
      <c r="K345" s="63"/>
    </row>
    <row r="346" spans="1:11" ht="12.75" customHeight="1">
      <c r="A346" s="35" t="s">
        <v>320</v>
      </c>
      <c r="B346" s="5" t="s">
        <v>44</v>
      </c>
      <c r="D346" s="5"/>
      <c r="E346" s="5" t="s">
        <v>324</v>
      </c>
      <c r="F346" s="11" t="s">
        <v>3</v>
      </c>
      <c r="G346" s="20">
        <f>mj162x</f>
        <v>9</v>
      </c>
      <c r="H346" s="18">
        <f>tmj162x</f>
        <v>0.53472222222222221</v>
      </c>
      <c r="I346" s="5"/>
      <c r="J346" s="49">
        <v>3.5</v>
      </c>
      <c r="K346" s="63"/>
    </row>
    <row r="347" spans="1:11" ht="12.75" customHeight="1">
      <c r="A347" s="35" t="s">
        <v>320</v>
      </c>
      <c r="B347" s="5" t="s">
        <v>336</v>
      </c>
      <c r="D347" s="5"/>
      <c r="E347" s="5" t="s">
        <v>335</v>
      </c>
      <c r="G347" s="20">
        <f>_mn1xf</f>
        <v>27</v>
      </c>
      <c r="H347" s="18">
        <f>_tmn1xf</f>
        <v>0.61805555555555558</v>
      </c>
      <c r="I347" s="5"/>
      <c r="J347" s="49"/>
      <c r="K347" s="63"/>
    </row>
    <row r="348" spans="1:11" ht="12.75" customHeight="1">
      <c r="A348" s="35" t="s">
        <v>320</v>
      </c>
      <c r="B348" s="5" t="s">
        <v>336</v>
      </c>
      <c r="D348" s="5"/>
      <c r="E348" s="5" t="s">
        <v>334</v>
      </c>
      <c r="G348" s="20">
        <f>_mn1xf</f>
        <v>27</v>
      </c>
      <c r="H348" s="18">
        <f>_tmn1xf</f>
        <v>0.61805555555555558</v>
      </c>
      <c r="I348" s="5"/>
      <c r="J348" s="49"/>
      <c r="K348" s="63"/>
    </row>
    <row r="349" spans="1:11" ht="12.75" customHeight="1">
      <c r="A349" s="35" t="s">
        <v>320</v>
      </c>
      <c r="B349" s="5" t="s">
        <v>337</v>
      </c>
      <c r="D349" s="5"/>
      <c r="E349" s="5" t="s">
        <v>334</v>
      </c>
      <c r="G349" s="20">
        <f>mn1xh1</f>
        <v>4</v>
      </c>
      <c r="H349" s="18">
        <f>tmn1xh1</f>
        <v>0.51388888888888895</v>
      </c>
      <c r="I349" s="18"/>
      <c r="J349" s="49">
        <v>4</v>
      </c>
      <c r="K349" s="63"/>
    </row>
    <row r="350" spans="1:11" ht="12.75" customHeight="1">
      <c r="A350" s="35" t="s">
        <v>320</v>
      </c>
      <c r="B350" s="5" t="s">
        <v>338</v>
      </c>
      <c r="D350" s="5"/>
      <c r="E350" s="5" t="s">
        <v>335</v>
      </c>
      <c r="G350" s="20">
        <f>mn1xh2</f>
        <v>5</v>
      </c>
      <c r="H350" s="18">
        <f>tmn1xh2</f>
        <v>0.51736111111111105</v>
      </c>
      <c r="I350" s="5"/>
      <c r="J350" s="49">
        <v>4</v>
      </c>
      <c r="K350" s="63"/>
    </row>
    <row r="351" spans="1:11" ht="12.75" customHeight="1">
      <c r="A351" s="35" t="s">
        <v>320</v>
      </c>
      <c r="B351" s="5" t="s">
        <v>20</v>
      </c>
      <c r="D351" s="5"/>
      <c r="E351" s="5" t="s">
        <v>321</v>
      </c>
      <c r="F351" s="11" t="s">
        <v>4</v>
      </c>
      <c r="G351" s="20">
        <f>_mn4</f>
        <v>44</v>
      </c>
      <c r="H351" s="18">
        <f>_tmn4</f>
        <v>0.69791666666666663</v>
      </c>
      <c r="I351" s="5"/>
      <c r="J351" s="49">
        <v>4</v>
      </c>
      <c r="K351" s="63"/>
    </row>
    <row r="352" spans="1:11" ht="12.75" customHeight="1">
      <c r="A352" s="35" t="s">
        <v>320</v>
      </c>
      <c r="B352" s="5" t="s">
        <v>20</v>
      </c>
      <c r="D352" s="5"/>
      <c r="E352" s="5" t="s">
        <v>322</v>
      </c>
      <c r="F352" s="11">
        <v>2</v>
      </c>
      <c r="G352" s="20">
        <f>_mn4</f>
        <v>44</v>
      </c>
      <c r="H352" s="18">
        <f>_tmn4</f>
        <v>0.69791666666666663</v>
      </c>
      <c r="I352" s="18"/>
      <c r="J352" s="49">
        <v>4</v>
      </c>
      <c r="K352" s="63"/>
    </row>
    <row r="353" spans="1:12" ht="12.75" customHeight="1">
      <c r="A353" s="35" t="s">
        <v>320</v>
      </c>
      <c r="B353" s="5" t="s">
        <v>20</v>
      </c>
      <c r="D353" s="5"/>
      <c r="E353" s="5" t="s">
        <v>323</v>
      </c>
      <c r="F353" s="11">
        <v>3</v>
      </c>
      <c r="G353" s="20">
        <f>_mn4</f>
        <v>44</v>
      </c>
      <c r="H353" s="18">
        <f>_tmn4</f>
        <v>0.69791666666666663</v>
      </c>
      <c r="I353" s="5"/>
      <c r="J353" s="49">
        <v>4</v>
      </c>
      <c r="K353" s="63"/>
    </row>
    <row r="354" spans="1:12" ht="12.75" customHeight="1">
      <c r="A354" s="35" t="s">
        <v>320</v>
      </c>
      <c r="B354" s="5" t="s">
        <v>20</v>
      </c>
      <c r="D354" s="5"/>
      <c r="E354" s="5" t="s">
        <v>324</v>
      </c>
      <c r="F354" s="11" t="s">
        <v>3</v>
      </c>
      <c r="G354" s="20">
        <f>_mn4</f>
        <v>44</v>
      </c>
      <c r="H354" s="18">
        <f>_tmn4</f>
        <v>0.69791666666666663</v>
      </c>
      <c r="I354" s="5"/>
      <c r="J354" s="49">
        <v>4</v>
      </c>
      <c r="K354" s="63"/>
    </row>
    <row r="355" spans="1:12" ht="12.75" customHeight="1">
      <c r="A355" s="35" t="s">
        <v>320</v>
      </c>
      <c r="B355" s="5" t="s">
        <v>20</v>
      </c>
      <c r="D355" s="5"/>
      <c r="E355" s="5" t="s">
        <v>325</v>
      </c>
      <c r="F355" s="11" t="s">
        <v>5</v>
      </c>
      <c r="G355" s="20">
        <f>_mn4</f>
        <v>44</v>
      </c>
      <c r="H355" s="18">
        <f>_tmn4</f>
        <v>0.69791666666666663</v>
      </c>
      <c r="I355" s="5"/>
      <c r="J355" s="49"/>
      <c r="K355" s="63"/>
    </row>
    <row r="356" spans="1:12" ht="12.75" customHeight="1">
      <c r="A356" s="35" t="s">
        <v>320</v>
      </c>
      <c r="B356" s="5" t="s">
        <v>108</v>
      </c>
      <c r="D356" s="5"/>
      <c r="E356" s="5" t="s">
        <v>328</v>
      </c>
      <c r="F356" s="11" t="s">
        <v>4</v>
      </c>
      <c r="G356" s="20">
        <f>mixn4</f>
        <v>20</v>
      </c>
      <c r="H356" s="18">
        <f>tmixn4</f>
        <v>0.58680555555555558</v>
      </c>
      <c r="I356" s="5"/>
      <c r="J356" s="49">
        <v>4</v>
      </c>
      <c r="K356" s="63"/>
    </row>
    <row r="357" spans="1:12" s="26" customFormat="1">
      <c r="A357" s="35" t="s">
        <v>320</v>
      </c>
      <c r="B357" s="5" t="s">
        <v>108</v>
      </c>
      <c r="C357" s="11"/>
      <c r="D357" s="5"/>
      <c r="E357" s="5" t="s">
        <v>334</v>
      </c>
      <c r="F357" s="11">
        <v>2</v>
      </c>
      <c r="G357" s="20">
        <f>mixn4</f>
        <v>20</v>
      </c>
      <c r="H357" s="18">
        <f>tmixn4</f>
        <v>0.58680555555555558</v>
      </c>
      <c r="I357" s="5"/>
      <c r="J357" s="49">
        <v>4</v>
      </c>
      <c r="K357" s="63"/>
      <c r="L357" s="5"/>
    </row>
    <row r="358" spans="1:12" ht="12.75" customHeight="1">
      <c r="A358" s="35" t="s">
        <v>320</v>
      </c>
      <c r="B358" s="5" t="s">
        <v>108</v>
      </c>
      <c r="D358" s="5"/>
      <c r="E358" s="5" t="s">
        <v>335</v>
      </c>
      <c r="F358" s="11">
        <v>3</v>
      </c>
      <c r="G358" s="20">
        <f>mixn4</f>
        <v>20</v>
      </c>
      <c r="H358" s="18">
        <f>tmixn4</f>
        <v>0.58680555555555558</v>
      </c>
      <c r="I358" s="5"/>
      <c r="J358" s="49">
        <v>4</v>
      </c>
      <c r="K358" s="63"/>
    </row>
    <row r="359" spans="1:12" ht="12.75" customHeight="1">
      <c r="A359" s="35" t="s">
        <v>320</v>
      </c>
      <c r="B359" s="5" t="s">
        <v>108</v>
      </c>
      <c r="D359" s="5"/>
      <c r="E359" s="5" t="s">
        <v>327</v>
      </c>
      <c r="F359" s="11" t="s">
        <v>3</v>
      </c>
      <c r="G359" s="20">
        <f>mixn4</f>
        <v>20</v>
      </c>
      <c r="H359" s="18">
        <f>tmixn4</f>
        <v>0.58680555555555558</v>
      </c>
      <c r="I359" s="5"/>
      <c r="J359" s="49">
        <v>4</v>
      </c>
      <c r="K359" s="63"/>
    </row>
    <row r="360" spans="1:12" ht="12.75" customHeight="1">
      <c r="A360" s="36" t="s">
        <v>320</v>
      </c>
      <c r="B360" s="37" t="s">
        <v>108</v>
      </c>
      <c r="C360" s="53"/>
      <c r="D360" s="37"/>
      <c r="E360" s="37" t="s">
        <v>326</v>
      </c>
      <c r="F360" s="53" t="s">
        <v>5</v>
      </c>
      <c r="G360" s="54">
        <f>mixn4</f>
        <v>20</v>
      </c>
      <c r="H360" s="55">
        <f>tmixn4</f>
        <v>0.58680555555555558</v>
      </c>
      <c r="I360" s="37"/>
      <c r="J360" s="57"/>
      <c r="K360" s="65">
        <f>SUM(J333:J360)</f>
        <v>84</v>
      </c>
    </row>
    <row r="361" spans="1:12" ht="12.75" customHeight="1">
      <c r="A361" s="35" t="s">
        <v>283</v>
      </c>
      <c r="B361" s="5" t="s">
        <v>45</v>
      </c>
      <c r="D361" s="5"/>
      <c r="E361" s="5" t="s">
        <v>84</v>
      </c>
      <c r="G361" s="20">
        <f>lj141x</f>
        <v>45</v>
      </c>
      <c r="H361" s="18">
        <f>tlj141x</f>
        <v>0.70138888888888884</v>
      </c>
      <c r="I361" s="5"/>
      <c r="J361" s="49">
        <v>3.5</v>
      </c>
      <c r="K361" s="63"/>
    </row>
    <row r="362" spans="1:12" ht="12.75" customHeight="1">
      <c r="A362" s="35" t="s">
        <v>283</v>
      </c>
      <c r="B362" s="5" t="s">
        <v>55</v>
      </c>
      <c r="C362" s="11" t="s">
        <v>6</v>
      </c>
      <c r="D362" s="5"/>
      <c r="E362" s="5" t="s">
        <v>91</v>
      </c>
      <c r="G362" s="20">
        <f>lj161x</f>
        <v>7</v>
      </c>
      <c r="H362" s="18">
        <f>tlj161x</f>
        <v>0.52777777777777779</v>
      </c>
      <c r="I362" s="5"/>
      <c r="J362" s="49">
        <v>3.5</v>
      </c>
      <c r="K362" s="63"/>
    </row>
    <row r="363" spans="1:12" s="26" customFormat="1">
      <c r="A363" s="35" t="s">
        <v>283</v>
      </c>
      <c r="B363" s="5" t="s">
        <v>55</v>
      </c>
      <c r="C363" s="11" t="s">
        <v>4</v>
      </c>
      <c r="D363" s="5"/>
      <c r="E363" s="5" t="s">
        <v>294</v>
      </c>
      <c r="F363" s="11"/>
      <c r="G363" s="20">
        <f>lj161x</f>
        <v>7</v>
      </c>
      <c r="H363" s="18">
        <f>tlj161x</f>
        <v>0.52777777777777779</v>
      </c>
      <c r="I363" s="5"/>
      <c r="J363" s="49">
        <v>3.5</v>
      </c>
      <c r="K363" s="63"/>
      <c r="L363" s="5"/>
    </row>
    <row r="364" spans="1:12" ht="12.75" customHeight="1">
      <c r="A364" s="35" t="s">
        <v>283</v>
      </c>
      <c r="B364" s="5" t="s">
        <v>56</v>
      </c>
      <c r="C364" s="11" t="s">
        <v>6</v>
      </c>
      <c r="D364" s="5"/>
      <c r="E364" s="5" t="s">
        <v>295</v>
      </c>
      <c r="F364" s="11" t="s">
        <v>4</v>
      </c>
      <c r="G364" s="20">
        <f>lj162x</f>
        <v>23</v>
      </c>
      <c r="H364" s="18">
        <f>tlj162x</f>
        <v>0.60069444444444442</v>
      </c>
      <c r="I364" s="5"/>
      <c r="J364" s="49">
        <v>3.5</v>
      </c>
      <c r="K364" s="63"/>
    </row>
    <row r="365" spans="1:12" ht="12.75" customHeight="1">
      <c r="A365" s="35" t="s">
        <v>283</v>
      </c>
      <c r="B365" s="5" t="s">
        <v>56</v>
      </c>
      <c r="C365" s="11" t="s">
        <v>6</v>
      </c>
      <c r="D365" s="5"/>
      <c r="E365" s="5" t="s">
        <v>293</v>
      </c>
      <c r="F365" s="11" t="s">
        <v>3</v>
      </c>
      <c r="G365" s="20">
        <f>lj162x</f>
        <v>23</v>
      </c>
      <c r="H365" s="18">
        <f>tlj162x</f>
        <v>0.60069444444444442</v>
      </c>
      <c r="I365" s="18"/>
      <c r="J365" s="49">
        <v>3.5</v>
      </c>
      <c r="K365" s="63"/>
    </row>
    <row r="366" spans="1:12" ht="12.75" customHeight="1">
      <c r="A366" s="35" t="s">
        <v>283</v>
      </c>
      <c r="B366" s="5" t="s">
        <v>10</v>
      </c>
      <c r="D366" s="5"/>
      <c r="E366" s="5" t="s">
        <v>293</v>
      </c>
      <c r="F366" s="11" t="s">
        <v>4</v>
      </c>
      <c r="G366" s="20">
        <f>lj164x</f>
        <v>14</v>
      </c>
      <c r="H366" s="18">
        <f>tlj164x</f>
        <v>0.55902777777777779</v>
      </c>
      <c r="I366" s="5"/>
      <c r="J366" s="49">
        <v>3.5</v>
      </c>
      <c r="K366" s="63"/>
      <c r="L366" s="26"/>
    </row>
    <row r="367" spans="1:12" ht="12.75" customHeight="1">
      <c r="A367" s="35" t="s">
        <v>283</v>
      </c>
      <c r="B367" s="5" t="s">
        <v>10</v>
      </c>
      <c r="D367" s="5"/>
      <c r="E367" s="5" t="s">
        <v>294</v>
      </c>
      <c r="F367" s="11">
        <v>2</v>
      </c>
      <c r="G367" s="20">
        <f>lj164x</f>
        <v>14</v>
      </c>
      <c r="H367" s="18">
        <f>tlj164x</f>
        <v>0.55902777777777779</v>
      </c>
      <c r="I367" s="18"/>
      <c r="J367" s="49">
        <v>3.5</v>
      </c>
      <c r="K367" s="63"/>
    </row>
    <row r="368" spans="1:12" ht="12.75" customHeight="1">
      <c r="A368" s="35" t="s">
        <v>283</v>
      </c>
      <c r="B368" s="5" t="s">
        <v>10</v>
      </c>
      <c r="D368" s="5"/>
      <c r="E368" s="5" t="s">
        <v>295</v>
      </c>
      <c r="F368" s="11">
        <v>3</v>
      </c>
      <c r="G368" s="20">
        <f>lj164x</f>
        <v>14</v>
      </c>
      <c r="H368" s="18">
        <f>tlj164x</f>
        <v>0.55902777777777779</v>
      </c>
      <c r="I368" s="5"/>
      <c r="J368" s="49">
        <v>3.5</v>
      </c>
      <c r="K368" s="63"/>
    </row>
    <row r="369" spans="1:12" ht="12.75" customHeight="1">
      <c r="A369" s="35" t="s">
        <v>283</v>
      </c>
      <c r="B369" s="5" t="s">
        <v>10</v>
      </c>
      <c r="D369" s="5"/>
      <c r="E369" s="5" t="s">
        <v>84</v>
      </c>
      <c r="F369" s="11" t="s">
        <v>3</v>
      </c>
      <c r="G369" s="20">
        <f>lj164x</f>
        <v>14</v>
      </c>
      <c r="H369" s="18">
        <f>tlj164x</f>
        <v>0.55902777777777779</v>
      </c>
      <c r="I369" s="5"/>
      <c r="J369" s="49">
        <v>3.5</v>
      </c>
      <c r="K369" s="63"/>
    </row>
    <row r="370" spans="1:12" ht="12.75" customHeight="1">
      <c r="A370" s="35" t="s">
        <v>283</v>
      </c>
      <c r="B370" s="5" t="s">
        <v>10</v>
      </c>
      <c r="D370" s="5"/>
      <c r="E370" s="5" t="s">
        <v>214</v>
      </c>
      <c r="F370" s="11" t="s">
        <v>5</v>
      </c>
      <c r="G370" s="20">
        <f>lj164x</f>
        <v>14</v>
      </c>
      <c r="H370" s="18">
        <f>tlj164x</f>
        <v>0.55902777777777779</v>
      </c>
      <c r="I370" s="5"/>
      <c r="J370" s="49"/>
      <c r="K370" s="63"/>
    </row>
    <row r="371" spans="1:12" ht="12.75" customHeight="1">
      <c r="A371" s="35" t="s">
        <v>283</v>
      </c>
      <c r="B371" s="5" t="s">
        <v>57</v>
      </c>
      <c r="D371" s="5"/>
      <c r="E371" s="5" t="s">
        <v>90</v>
      </c>
      <c r="G371" s="20">
        <f>lj181x</f>
        <v>22</v>
      </c>
      <c r="H371" s="18">
        <f>tlj181x</f>
        <v>0.59722222222222221</v>
      </c>
      <c r="I371" s="5"/>
      <c r="J371" s="49">
        <v>3.5</v>
      </c>
      <c r="K371" s="63"/>
    </row>
    <row r="372" spans="1:12" ht="12.75" customHeight="1">
      <c r="A372" s="35" t="s">
        <v>283</v>
      </c>
      <c r="B372" s="5" t="s">
        <v>58</v>
      </c>
      <c r="D372" s="5"/>
      <c r="E372" s="5" t="s">
        <v>91</v>
      </c>
      <c r="F372" s="11" t="s">
        <v>4</v>
      </c>
      <c r="G372" s="20">
        <f>lj182x</f>
        <v>29</v>
      </c>
      <c r="H372" s="18">
        <f>tlj182x</f>
        <v>0.62847222222222221</v>
      </c>
      <c r="I372" s="5"/>
      <c r="J372" s="49">
        <v>3.5</v>
      </c>
      <c r="K372" s="63"/>
    </row>
    <row r="373" spans="1:12" ht="12.75" customHeight="1">
      <c r="A373" s="35" t="s">
        <v>283</v>
      </c>
      <c r="B373" s="5" t="s">
        <v>58</v>
      </c>
      <c r="D373" s="5"/>
      <c r="E373" s="5" t="s">
        <v>90</v>
      </c>
      <c r="F373" s="11" t="s">
        <v>3</v>
      </c>
      <c r="G373" s="20">
        <f>lj182x</f>
        <v>29</v>
      </c>
      <c r="H373" s="18">
        <f>tlj182x</f>
        <v>0.62847222222222221</v>
      </c>
      <c r="I373" s="5"/>
      <c r="J373" s="49">
        <v>3.5</v>
      </c>
      <c r="K373" s="63"/>
    </row>
    <row r="374" spans="1:12" ht="12.75" customHeight="1">
      <c r="A374" s="35" t="s">
        <v>283</v>
      </c>
      <c r="B374" s="5" t="s">
        <v>39</v>
      </c>
      <c r="D374" s="5"/>
      <c r="E374" s="5" t="s">
        <v>91</v>
      </c>
      <c r="F374" s="11" t="s">
        <v>4</v>
      </c>
      <c r="G374" s="20">
        <f>ln2x</f>
        <v>40</v>
      </c>
      <c r="H374" s="18">
        <f>tln2x</f>
        <v>0.68055555555555547</v>
      </c>
      <c r="I374" s="5"/>
      <c r="J374" s="49">
        <v>4</v>
      </c>
      <c r="K374" s="63"/>
    </row>
    <row r="375" spans="1:12" ht="12.75" customHeight="1">
      <c r="A375" s="35" t="s">
        <v>283</v>
      </c>
      <c r="B375" s="5" t="s">
        <v>39</v>
      </c>
      <c r="D375" s="5"/>
      <c r="E375" s="5" t="s">
        <v>90</v>
      </c>
      <c r="F375" s="11" t="s">
        <v>3</v>
      </c>
      <c r="G375" s="20">
        <f>ln2x</f>
        <v>40</v>
      </c>
      <c r="H375" s="18">
        <f>tln2x</f>
        <v>0.68055555555555547</v>
      </c>
      <c r="I375" s="5"/>
      <c r="J375" s="49">
        <v>4</v>
      </c>
      <c r="K375" s="63"/>
    </row>
    <row r="376" spans="1:12" ht="12.75" customHeight="1">
      <c r="A376" s="35" t="s">
        <v>283</v>
      </c>
      <c r="B376" s="5" t="s">
        <v>38</v>
      </c>
      <c r="D376" s="5"/>
      <c r="E376" s="5" t="s">
        <v>296</v>
      </c>
      <c r="G376" s="20">
        <f>mj141x</f>
        <v>15</v>
      </c>
      <c r="H376" s="18">
        <f>tmj141x</f>
        <v>0.5625</v>
      </c>
      <c r="I376" s="18"/>
      <c r="J376" s="49">
        <v>3.5</v>
      </c>
      <c r="K376" s="63"/>
    </row>
    <row r="377" spans="1:12" ht="12.75" customHeight="1">
      <c r="A377" s="35" t="s">
        <v>283</v>
      </c>
      <c r="B377" s="5" t="s">
        <v>46</v>
      </c>
      <c r="D377" s="5"/>
      <c r="E377" s="5" t="s">
        <v>297</v>
      </c>
      <c r="F377" s="11" t="s">
        <v>4</v>
      </c>
      <c r="G377" s="20">
        <f>mj142x</f>
        <v>10</v>
      </c>
      <c r="H377" s="18">
        <f>tmj142x</f>
        <v>0.54166666666666663</v>
      </c>
      <c r="I377" s="5"/>
      <c r="J377" s="49">
        <v>3.5</v>
      </c>
      <c r="K377" s="63"/>
    </row>
    <row r="378" spans="1:12" ht="12.75" customHeight="1">
      <c r="A378" s="35" t="s">
        <v>283</v>
      </c>
      <c r="B378" s="5" t="s">
        <v>46</v>
      </c>
      <c r="D378" s="5"/>
      <c r="E378" s="5" t="s">
        <v>296</v>
      </c>
      <c r="F378" s="11" t="s">
        <v>3</v>
      </c>
      <c r="G378" s="20">
        <f>mj142x</f>
        <v>10</v>
      </c>
      <c r="H378" s="18">
        <f>tmj142x</f>
        <v>0.54166666666666663</v>
      </c>
      <c r="I378" s="5"/>
      <c r="J378" s="49">
        <v>3.5</v>
      </c>
      <c r="K378" s="63"/>
    </row>
    <row r="379" spans="1:12" ht="12.75" customHeight="1">
      <c r="A379" s="35" t="s">
        <v>283</v>
      </c>
      <c r="B379" s="5" t="s">
        <v>43</v>
      </c>
      <c r="D379" s="5"/>
      <c r="E379" s="5" t="s">
        <v>382</v>
      </c>
      <c r="F379" s="11" t="s">
        <v>4</v>
      </c>
      <c r="G379" s="20">
        <f>mj144x</f>
        <v>31</v>
      </c>
      <c r="H379" s="18">
        <f>tmj144x</f>
        <v>0.63888888888888895</v>
      </c>
      <c r="I379" s="5"/>
      <c r="J379" s="49">
        <v>3.5</v>
      </c>
      <c r="K379" s="63"/>
      <c r="L379" s="26"/>
    </row>
    <row r="380" spans="1:12" s="26" customFormat="1">
      <c r="A380" s="35" t="s">
        <v>283</v>
      </c>
      <c r="B380" s="5" t="s">
        <v>43</v>
      </c>
      <c r="C380" s="11"/>
      <c r="D380" s="5"/>
      <c r="E380" s="5" t="s">
        <v>383</v>
      </c>
      <c r="F380" s="11">
        <v>2</v>
      </c>
      <c r="G380" s="20">
        <f>mj144x</f>
        <v>31</v>
      </c>
      <c r="H380" s="18">
        <f>tmj144x</f>
        <v>0.63888888888888895</v>
      </c>
      <c r="I380" s="18"/>
      <c r="J380" s="49">
        <v>3.5</v>
      </c>
      <c r="K380" s="63"/>
      <c r="L380" s="5"/>
    </row>
    <row r="381" spans="1:12" s="26" customFormat="1">
      <c r="A381" s="35" t="s">
        <v>283</v>
      </c>
      <c r="B381" s="5" t="s">
        <v>43</v>
      </c>
      <c r="C381" s="11"/>
      <c r="D381" s="5"/>
      <c r="E381" s="5" t="s">
        <v>297</v>
      </c>
      <c r="F381" s="11">
        <v>3</v>
      </c>
      <c r="G381" s="20">
        <f>mj144x</f>
        <v>31</v>
      </c>
      <c r="H381" s="18">
        <f>tmj144x</f>
        <v>0.63888888888888895</v>
      </c>
      <c r="I381" s="5"/>
      <c r="J381" s="49">
        <v>3.5</v>
      </c>
      <c r="K381" s="63"/>
    </row>
    <row r="382" spans="1:12" ht="12.75" customHeight="1">
      <c r="A382" s="35" t="s">
        <v>283</v>
      </c>
      <c r="B382" s="5" t="s">
        <v>43</v>
      </c>
      <c r="D382" s="5"/>
      <c r="E382" s="5" t="s">
        <v>296</v>
      </c>
      <c r="F382" s="11" t="s">
        <v>3</v>
      </c>
      <c r="G382" s="20">
        <f>mj144x</f>
        <v>31</v>
      </c>
      <c r="H382" s="18">
        <f>tmj144x</f>
        <v>0.63888888888888895</v>
      </c>
      <c r="I382" s="5"/>
      <c r="J382" s="49">
        <v>3.5</v>
      </c>
      <c r="K382" s="63"/>
    </row>
    <row r="383" spans="1:12" ht="12.75" customHeight="1">
      <c r="A383" s="35" t="s">
        <v>283</v>
      </c>
      <c r="B383" s="5" t="s">
        <v>43</v>
      </c>
      <c r="D383" s="5"/>
      <c r="E383" s="5" t="s">
        <v>238</v>
      </c>
      <c r="F383" s="11" t="s">
        <v>5</v>
      </c>
      <c r="G383" s="20">
        <f>mj144x</f>
        <v>31</v>
      </c>
      <c r="H383" s="18">
        <f>tmj144x</f>
        <v>0.63888888888888895</v>
      </c>
      <c r="I383" s="5"/>
      <c r="J383" s="49"/>
      <c r="K383" s="63"/>
    </row>
    <row r="384" spans="1:12" ht="12.75" customHeight="1">
      <c r="A384" s="35" t="s">
        <v>283</v>
      </c>
      <c r="B384" s="5" t="s">
        <v>141</v>
      </c>
      <c r="C384" s="11" t="s">
        <v>6</v>
      </c>
      <c r="D384" s="5"/>
      <c r="E384" s="5" t="s">
        <v>292</v>
      </c>
      <c r="G384" s="20">
        <f>mj161xf</f>
        <v>18</v>
      </c>
      <c r="H384" s="18">
        <f>tmj161xf</f>
        <v>0.57638888888888895</v>
      </c>
      <c r="I384" s="5"/>
      <c r="J384" s="49"/>
      <c r="K384" s="63"/>
    </row>
    <row r="385" spans="1:12" ht="12.75" customHeight="1">
      <c r="A385" s="35" t="s">
        <v>283</v>
      </c>
      <c r="B385" s="5" t="s">
        <v>141</v>
      </c>
      <c r="C385" s="11" t="s">
        <v>4</v>
      </c>
      <c r="D385" s="5"/>
      <c r="E385" s="5" t="s">
        <v>291</v>
      </c>
      <c r="G385" s="20">
        <f>mj161xf</f>
        <v>18</v>
      </c>
      <c r="H385" s="18">
        <f>tmj161xf</f>
        <v>0.57638888888888895</v>
      </c>
      <c r="I385" s="5"/>
      <c r="J385" s="49"/>
      <c r="K385" s="63"/>
    </row>
    <row r="386" spans="1:12" ht="12.75" customHeight="1">
      <c r="A386" s="35" t="s">
        <v>283</v>
      </c>
      <c r="B386" s="5" t="s">
        <v>142</v>
      </c>
      <c r="C386" s="11" t="s">
        <v>6</v>
      </c>
      <c r="D386" s="5"/>
      <c r="E386" s="5" t="s">
        <v>292</v>
      </c>
      <c r="G386" s="20">
        <f>mj161xh1</f>
        <v>2</v>
      </c>
      <c r="H386" s="18">
        <f>tmj161xh1</f>
        <v>0.50347222222222221</v>
      </c>
      <c r="I386" s="26"/>
      <c r="J386" s="49">
        <v>3.5</v>
      </c>
      <c r="K386" s="64"/>
    </row>
    <row r="387" spans="1:12" ht="12.75" customHeight="1">
      <c r="A387" s="35" t="s">
        <v>283</v>
      </c>
      <c r="B387" s="5" t="s">
        <v>143</v>
      </c>
      <c r="C387" s="11" t="s">
        <v>4</v>
      </c>
      <c r="D387" s="5"/>
      <c r="E387" s="5" t="s">
        <v>291</v>
      </c>
      <c r="G387" s="20">
        <f>mj161xh2</f>
        <v>3</v>
      </c>
      <c r="H387" s="18">
        <f>tmj161xh2</f>
        <v>0.51041666666666663</v>
      </c>
      <c r="I387" s="5"/>
      <c r="J387" s="49">
        <v>3.5</v>
      </c>
      <c r="K387" s="63"/>
    </row>
    <row r="388" spans="1:12" ht="12.75" customHeight="1">
      <c r="A388" s="35" t="s">
        <v>283</v>
      </c>
      <c r="B388" s="5" t="s">
        <v>44</v>
      </c>
      <c r="C388" s="11" t="s">
        <v>40</v>
      </c>
      <c r="D388" s="5"/>
      <c r="E388" s="5" t="s">
        <v>290</v>
      </c>
      <c r="F388" s="11" t="s">
        <v>4</v>
      </c>
      <c r="G388" s="20">
        <f>mj162x</f>
        <v>9</v>
      </c>
      <c r="H388" s="18">
        <f>tmj162x</f>
        <v>0.53472222222222221</v>
      </c>
      <c r="I388" s="5"/>
      <c r="J388" s="49">
        <v>3.5</v>
      </c>
      <c r="K388" s="63"/>
    </row>
    <row r="389" spans="1:12" ht="12.75" customHeight="1">
      <c r="A389" s="35" t="s">
        <v>283</v>
      </c>
      <c r="B389" s="5" t="s">
        <v>44</v>
      </c>
      <c r="C389" s="11" t="s">
        <v>40</v>
      </c>
      <c r="D389" s="5"/>
      <c r="E389" s="5" t="s">
        <v>88</v>
      </c>
      <c r="F389" s="11" t="s">
        <v>3</v>
      </c>
      <c r="G389" s="20">
        <f>mj162x</f>
        <v>9</v>
      </c>
      <c r="H389" s="18">
        <f>tmj162x</f>
        <v>0.53472222222222221</v>
      </c>
      <c r="I389" s="5"/>
      <c r="J389" s="49">
        <v>3.5</v>
      </c>
      <c r="K389" s="63"/>
    </row>
    <row r="390" spans="1:12" ht="12.75" customHeight="1">
      <c r="A390" s="35" t="s">
        <v>283</v>
      </c>
      <c r="B390" s="5" t="s">
        <v>9</v>
      </c>
      <c r="D390" s="5"/>
      <c r="E390" s="5" t="s">
        <v>290</v>
      </c>
      <c r="F390" s="11" t="s">
        <v>4</v>
      </c>
      <c r="G390" s="20">
        <f>mj164x</f>
        <v>28</v>
      </c>
      <c r="H390" s="18">
        <f>tmj164x</f>
        <v>0.625</v>
      </c>
      <c r="I390" s="5"/>
      <c r="J390" s="49">
        <v>3.5</v>
      </c>
      <c r="K390" s="63"/>
    </row>
    <row r="391" spans="1:12" s="26" customFormat="1">
      <c r="A391" s="35" t="s">
        <v>283</v>
      </c>
      <c r="B391" s="5" t="s">
        <v>9</v>
      </c>
      <c r="C391" s="11"/>
      <c r="D391" s="5"/>
      <c r="E391" s="5" t="s">
        <v>88</v>
      </c>
      <c r="F391" s="11">
        <v>2</v>
      </c>
      <c r="G391" s="20">
        <f>mj164x</f>
        <v>28</v>
      </c>
      <c r="H391" s="18">
        <f>tmj164x</f>
        <v>0.625</v>
      </c>
      <c r="I391" s="5"/>
      <c r="J391" s="49">
        <v>3.5</v>
      </c>
      <c r="K391" s="63"/>
      <c r="L391" s="5"/>
    </row>
    <row r="392" spans="1:12" ht="12.75" customHeight="1">
      <c r="A392" s="35" t="s">
        <v>283</v>
      </c>
      <c r="B392" s="5" t="s">
        <v>9</v>
      </c>
      <c r="D392" s="5"/>
      <c r="E392" s="5" t="s">
        <v>291</v>
      </c>
      <c r="F392" s="11">
        <v>3</v>
      </c>
      <c r="G392" s="20">
        <f>mj164x</f>
        <v>28</v>
      </c>
      <c r="H392" s="18">
        <f>tmj164x</f>
        <v>0.625</v>
      </c>
      <c r="I392" s="5"/>
      <c r="J392" s="49">
        <v>3.5</v>
      </c>
      <c r="K392" s="63"/>
    </row>
    <row r="393" spans="1:12" ht="12.75" customHeight="1">
      <c r="A393" s="35" t="s">
        <v>283</v>
      </c>
      <c r="B393" s="5" t="s">
        <v>9</v>
      </c>
      <c r="D393" s="5"/>
      <c r="E393" s="5" t="s">
        <v>292</v>
      </c>
      <c r="F393" s="11" t="s">
        <v>3</v>
      </c>
      <c r="G393" s="20">
        <f>mj164x</f>
        <v>28</v>
      </c>
      <c r="H393" s="18">
        <f>tmj164x</f>
        <v>0.625</v>
      </c>
      <c r="I393" s="5"/>
      <c r="J393" s="49">
        <v>3.5</v>
      </c>
      <c r="K393" s="63"/>
    </row>
    <row r="394" spans="1:12" ht="12.75" customHeight="1">
      <c r="A394" s="35" t="s">
        <v>283</v>
      </c>
      <c r="B394" s="5" t="s">
        <v>9</v>
      </c>
      <c r="D394" s="5"/>
      <c r="E394" s="5" t="s">
        <v>214</v>
      </c>
      <c r="F394" s="11" t="s">
        <v>5</v>
      </c>
      <c r="G394" s="20">
        <f>mj164x</f>
        <v>28</v>
      </c>
      <c r="H394" s="18">
        <f>tmj164x</f>
        <v>0.625</v>
      </c>
      <c r="I394" s="5"/>
      <c r="J394" s="49"/>
      <c r="K394" s="63"/>
    </row>
    <row r="395" spans="1:12" ht="12.75" customHeight="1">
      <c r="A395" s="35" t="s">
        <v>283</v>
      </c>
      <c r="B395" s="5" t="s">
        <v>15</v>
      </c>
      <c r="C395" s="11" t="s">
        <v>4</v>
      </c>
      <c r="D395" s="5"/>
      <c r="E395" s="5" t="s">
        <v>92</v>
      </c>
      <c r="G395" s="11">
        <f>mj181x</f>
        <v>19</v>
      </c>
      <c r="H395" s="18">
        <f>tmj181x</f>
        <v>0.58333333333333337</v>
      </c>
      <c r="I395" s="5"/>
      <c r="J395" s="49">
        <v>3.5</v>
      </c>
      <c r="K395" s="63"/>
    </row>
    <row r="396" spans="1:12" ht="12.75" customHeight="1">
      <c r="A396" s="35" t="s">
        <v>283</v>
      </c>
      <c r="B396" s="5" t="s">
        <v>15</v>
      </c>
      <c r="C396" s="11" t="s">
        <v>94</v>
      </c>
      <c r="D396" s="5"/>
      <c r="E396" s="5" t="s">
        <v>86</v>
      </c>
      <c r="G396" s="11">
        <f>mj181x</f>
        <v>19</v>
      </c>
      <c r="H396" s="18">
        <f>tmj181x</f>
        <v>0.58333333333333337</v>
      </c>
      <c r="I396" s="5"/>
      <c r="J396" s="49">
        <v>3.5</v>
      </c>
      <c r="K396" s="63"/>
    </row>
    <row r="397" spans="1:12" ht="12.75" customHeight="1">
      <c r="A397" s="35" t="s">
        <v>283</v>
      </c>
      <c r="B397" s="5" t="s">
        <v>336</v>
      </c>
      <c r="C397" s="11" t="s">
        <v>6</v>
      </c>
      <c r="D397" s="5"/>
      <c r="E397" s="5" t="s">
        <v>93</v>
      </c>
      <c r="G397" s="20">
        <f>_mn1xf</f>
        <v>27</v>
      </c>
      <c r="H397" s="18">
        <f>_tmn1xf</f>
        <v>0.61805555555555558</v>
      </c>
      <c r="I397" s="5"/>
      <c r="J397" s="49"/>
      <c r="K397" s="63"/>
    </row>
    <row r="398" spans="1:12" ht="12.75" customHeight="1">
      <c r="A398" s="35" t="s">
        <v>283</v>
      </c>
      <c r="B398" s="5" t="s">
        <v>336</v>
      </c>
      <c r="C398" s="11" t="s">
        <v>40</v>
      </c>
      <c r="D398" s="5"/>
      <c r="E398" s="5" t="s">
        <v>92</v>
      </c>
      <c r="G398" s="20">
        <f>_mn1xf</f>
        <v>27</v>
      </c>
      <c r="H398" s="18">
        <f>_tmn1xf</f>
        <v>0.61805555555555558</v>
      </c>
      <c r="I398" s="18"/>
      <c r="J398" s="49"/>
      <c r="K398" s="63"/>
    </row>
    <row r="399" spans="1:12" s="26" customFormat="1">
      <c r="A399" s="35" t="s">
        <v>283</v>
      </c>
      <c r="B399" s="5" t="s">
        <v>337</v>
      </c>
      <c r="C399" s="11" t="s">
        <v>6</v>
      </c>
      <c r="D399" s="5"/>
      <c r="E399" s="5" t="s">
        <v>93</v>
      </c>
      <c r="F399" s="11"/>
      <c r="G399" s="20">
        <f>mn1xh1</f>
        <v>4</v>
      </c>
      <c r="H399" s="18">
        <f>tmn1xh1</f>
        <v>0.51388888888888895</v>
      </c>
      <c r="I399" s="5"/>
      <c r="J399" s="49">
        <v>4</v>
      </c>
      <c r="K399" s="63"/>
      <c r="L399" s="5"/>
    </row>
    <row r="400" spans="1:12" ht="12.75" customHeight="1">
      <c r="A400" s="35" t="s">
        <v>283</v>
      </c>
      <c r="B400" s="5" t="s">
        <v>338</v>
      </c>
      <c r="C400" s="11" t="s">
        <v>40</v>
      </c>
      <c r="D400" s="5"/>
      <c r="E400" s="5" t="s">
        <v>92</v>
      </c>
      <c r="G400" s="20">
        <f>mn1xh2</f>
        <v>5</v>
      </c>
      <c r="H400" s="18">
        <f>tmn1xh2</f>
        <v>0.51736111111111105</v>
      </c>
      <c r="J400" s="49">
        <v>4</v>
      </c>
      <c r="K400" s="63"/>
    </row>
    <row r="401" spans="1:12" ht="12.75" customHeight="1">
      <c r="A401" s="35" t="s">
        <v>283</v>
      </c>
      <c r="B401" s="5" t="s">
        <v>61</v>
      </c>
      <c r="D401" s="5"/>
      <c r="E401" s="5" t="s">
        <v>93</v>
      </c>
      <c r="F401" s="11" t="s">
        <v>4</v>
      </c>
      <c r="G401" s="20">
        <f>mn2x</f>
        <v>11</v>
      </c>
      <c r="H401" s="18">
        <f>tmn2x</f>
        <v>0.54513888888888895</v>
      </c>
      <c r="I401" s="18"/>
      <c r="J401" s="49">
        <v>4</v>
      </c>
      <c r="K401" s="63"/>
    </row>
    <row r="402" spans="1:12" ht="12.75" customHeight="1">
      <c r="A402" s="35" t="s">
        <v>283</v>
      </c>
      <c r="B402" s="5" t="s">
        <v>61</v>
      </c>
      <c r="D402" s="5"/>
      <c r="E402" s="5" t="s">
        <v>92</v>
      </c>
      <c r="F402" s="11" t="s">
        <v>3</v>
      </c>
      <c r="G402" s="20">
        <f>mn2x</f>
        <v>11</v>
      </c>
      <c r="H402" s="18">
        <f>tmn2x</f>
        <v>0.54513888888888895</v>
      </c>
      <c r="J402" s="49">
        <v>4</v>
      </c>
      <c r="K402" s="63"/>
      <c r="L402" s="26"/>
    </row>
    <row r="403" spans="1:12" ht="12.75" customHeight="1">
      <c r="A403" s="35" t="s">
        <v>283</v>
      </c>
      <c r="B403" s="5" t="s">
        <v>79</v>
      </c>
      <c r="D403" s="5"/>
      <c r="E403" s="5" t="s">
        <v>284</v>
      </c>
      <c r="G403" s="20">
        <f>msa1x</f>
        <v>30</v>
      </c>
      <c r="H403" s="18">
        <f>tmsa1x</f>
        <v>0.63194444444444442</v>
      </c>
      <c r="I403" s="5"/>
      <c r="J403" s="49">
        <v>4</v>
      </c>
      <c r="K403" s="63"/>
    </row>
    <row r="404" spans="1:12" s="26" customFormat="1">
      <c r="A404" s="35" t="s">
        <v>283</v>
      </c>
      <c r="B404" s="5" t="s">
        <v>306</v>
      </c>
      <c r="C404" s="11"/>
      <c r="D404" s="5"/>
      <c r="E404" s="5" t="s">
        <v>85</v>
      </c>
      <c r="F404" s="11" t="s">
        <v>4</v>
      </c>
      <c r="G404" s="20">
        <f>_msa4</f>
        <v>1</v>
      </c>
      <c r="H404" s="18">
        <f>_tmsa4</f>
        <v>0.5</v>
      </c>
      <c r="I404" s="18"/>
      <c r="J404" s="49">
        <v>4</v>
      </c>
      <c r="K404" s="63"/>
    </row>
    <row r="405" spans="1:12" ht="12.75" customHeight="1">
      <c r="A405" s="35" t="s">
        <v>283</v>
      </c>
      <c r="B405" s="5" t="s">
        <v>306</v>
      </c>
      <c r="D405" s="5"/>
      <c r="E405" s="5" t="s">
        <v>86</v>
      </c>
      <c r="F405" s="11">
        <v>2</v>
      </c>
      <c r="G405" s="20">
        <f>_msa4</f>
        <v>1</v>
      </c>
      <c r="H405" s="18">
        <f>_tmsa4</f>
        <v>0.5</v>
      </c>
      <c r="I405" s="18"/>
      <c r="J405" s="49">
        <v>4</v>
      </c>
      <c r="K405" s="63"/>
    </row>
    <row r="406" spans="1:12" ht="12.75" customHeight="1">
      <c r="A406" s="35" t="s">
        <v>283</v>
      </c>
      <c r="B406" s="5" t="s">
        <v>306</v>
      </c>
      <c r="D406" s="5"/>
      <c r="E406" s="5" t="s">
        <v>284</v>
      </c>
      <c r="F406" s="11">
        <v>3</v>
      </c>
      <c r="G406" s="20">
        <f>_msa4</f>
        <v>1</v>
      </c>
      <c r="H406" s="18">
        <f>_tmsa4</f>
        <v>0.5</v>
      </c>
      <c r="I406" s="18"/>
      <c r="J406" s="49">
        <v>4</v>
      </c>
      <c r="K406" s="63"/>
    </row>
    <row r="407" spans="1:12" ht="12.75" customHeight="1">
      <c r="A407" s="35" t="s">
        <v>283</v>
      </c>
      <c r="B407" s="5" t="s">
        <v>306</v>
      </c>
      <c r="D407" s="5"/>
      <c r="E407" s="5" t="s">
        <v>87</v>
      </c>
      <c r="F407" s="11" t="s">
        <v>3</v>
      </c>
      <c r="G407" s="20">
        <f>_msa4</f>
        <v>1</v>
      </c>
      <c r="H407" s="18">
        <f>_tmsa4</f>
        <v>0.5</v>
      </c>
      <c r="I407" s="18"/>
      <c r="J407" s="49">
        <v>4</v>
      </c>
      <c r="K407" s="63"/>
    </row>
    <row r="408" spans="1:12" ht="12.75" customHeight="1">
      <c r="A408" s="35" t="s">
        <v>283</v>
      </c>
      <c r="B408" s="5" t="s">
        <v>306</v>
      </c>
      <c r="D408" s="5"/>
      <c r="E408" s="5" t="s">
        <v>214</v>
      </c>
      <c r="F408" s="11" t="s">
        <v>5</v>
      </c>
      <c r="G408" s="20">
        <f>_msa4</f>
        <v>1</v>
      </c>
      <c r="H408" s="18">
        <f>_tmsa4</f>
        <v>0.5</v>
      </c>
      <c r="I408" s="5"/>
      <c r="J408" s="49"/>
      <c r="K408" s="63"/>
    </row>
    <row r="409" spans="1:12" ht="12.75" customHeight="1">
      <c r="A409" s="35" t="s">
        <v>283</v>
      </c>
      <c r="B409" s="5" t="s">
        <v>305</v>
      </c>
      <c r="C409" s="11" t="s">
        <v>6</v>
      </c>
      <c r="D409" s="5"/>
      <c r="E409" s="5" t="s">
        <v>285</v>
      </c>
      <c r="G409" s="20">
        <f>msb1x</f>
        <v>42</v>
      </c>
      <c r="H409" s="18">
        <f>tmsb1x</f>
        <v>0.6875</v>
      </c>
      <c r="I409" s="5"/>
      <c r="J409" s="49">
        <v>4</v>
      </c>
      <c r="K409" s="63"/>
    </row>
    <row r="410" spans="1:12" ht="12.75" customHeight="1">
      <c r="A410" s="35" t="s">
        <v>283</v>
      </c>
      <c r="B410" s="5" t="s">
        <v>109</v>
      </c>
      <c r="D410" s="5"/>
      <c r="E410" s="5" t="s">
        <v>86</v>
      </c>
      <c r="F410" s="11" t="s">
        <v>4</v>
      </c>
      <c r="G410" s="20">
        <f>msb2x</f>
        <v>41</v>
      </c>
      <c r="H410" s="18">
        <f>tmsb2x</f>
        <v>0.68402777777777779</v>
      </c>
      <c r="I410" s="5"/>
      <c r="J410" s="49">
        <v>4</v>
      </c>
      <c r="K410" s="63"/>
    </row>
    <row r="411" spans="1:12" ht="12.75" customHeight="1">
      <c r="A411" s="35" t="s">
        <v>283</v>
      </c>
      <c r="B411" s="5" t="s">
        <v>109</v>
      </c>
      <c r="D411" s="5"/>
      <c r="E411" s="5" t="s">
        <v>85</v>
      </c>
      <c r="F411" s="11" t="s">
        <v>3</v>
      </c>
      <c r="G411" s="20">
        <f>msb2x</f>
        <v>41</v>
      </c>
      <c r="H411" s="18">
        <f>tmsb2x</f>
        <v>0.68402777777777779</v>
      </c>
      <c r="I411" s="5"/>
      <c r="J411" s="49">
        <v>4</v>
      </c>
      <c r="K411" s="63"/>
      <c r="L411" s="26"/>
    </row>
    <row r="412" spans="1:12" ht="12.75" customHeight="1">
      <c r="A412" s="35" t="s">
        <v>283</v>
      </c>
      <c r="B412" s="5" t="s">
        <v>71</v>
      </c>
      <c r="D412" s="5"/>
      <c r="E412" s="5" t="s">
        <v>89</v>
      </c>
      <c r="F412" s="11" t="s">
        <v>4</v>
      </c>
      <c r="G412" s="20">
        <f>_msb4</f>
        <v>36</v>
      </c>
      <c r="H412" s="18">
        <f>_tmsb4</f>
        <v>0.65972222222222221</v>
      </c>
      <c r="I412" s="5"/>
      <c r="J412" s="49">
        <v>4</v>
      </c>
      <c r="K412" s="63"/>
      <c r="L412" s="26"/>
    </row>
    <row r="413" spans="1:12" ht="12.75" customHeight="1">
      <c r="A413" s="35" t="s">
        <v>283</v>
      </c>
      <c r="B413" s="5" t="s">
        <v>71</v>
      </c>
      <c r="D413" s="5"/>
      <c r="E413" s="5" t="s">
        <v>87</v>
      </c>
      <c r="F413" s="11">
        <v>2</v>
      </c>
      <c r="G413" s="20">
        <f>_msb4</f>
        <v>36</v>
      </c>
      <c r="H413" s="18">
        <f>_tmsb4</f>
        <v>0.65972222222222221</v>
      </c>
      <c r="I413" s="5"/>
      <c r="J413" s="49">
        <v>4</v>
      </c>
      <c r="K413" s="63"/>
    </row>
    <row r="414" spans="1:12" ht="12.75" customHeight="1">
      <c r="A414" s="35" t="s">
        <v>283</v>
      </c>
      <c r="B414" s="5" t="s">
        <v>71</v>
      </c>
      <c r="D414" s="5"/>
      <c r="E414" s="5" t="s">
        <v>285</v>
      </c>
      <c r="F414" s="11">
        <v>3</v>
      </c>
      <c r="G414" s="20">
        <f>_msb4</f>
        <v>36</v>
      </c>
      <c r="H414" s="18">
        <f>_tmsb4</f>
        <v>0.65972222222222221</v>
      </c>
      <c r="I414" s="5"/>
      <c r="J414" s="49">
        <v>4</v>
      </c>
      <c r="K414" s="63"/>
    </row>
    <row r="415" spans="1:12" ht="12.75" customHeight="1">
      <c r="A415" s="35" t="s">
        <v>283</v>
      </c>
      <c r="B415" s="5" t="s">
        <v>71</v>
      </c>
      <c r="D415" s="5"/>
      <c r="E415" s="5" t="s">
        <v>286</v>
      </c>
      <c r="F415" s="11" t="s">
        <v>3</v>
      </c>
      <c r="G415" s="20">
        <f>_msb4</f>
        <v>36</v>
      </c>
      <c r="H415" s="18">
        <f>_tmsb4</f>
        <v>0.65972222222222221</v>
      </c>
      <c r="I415" s="5"/>
      <c r="J415" s="49">
        <v>4</v>
      </c>
      <c r="K415" s="63"/>
    </row>
    <row r="416" spans="1:12" ht="12.75" customHeight="1">
      <c r="A416" s="35" t="s">
        <v>283</v>
      </c>
      <c r="B416" s="5" t="s">
        <v>71</v>
      </c>
      <c r="D416" s="5"/>
      <c r="E416" s="5" t="s">
        <v>214</v>
      </c>
      <c r="F416" s="11" t="s">
        <v>5</v>
      </c>
      <c r="G416" s="20">
        <f>_msb4</f>
        <v>36</v>
      </c>
      <c r="H416" s="18">
        <f>_tmsb4</f>
        <v>0.65972222222222221</v>
      </c>
      <c r="I416" s="26"/>
      <c r="J416" s="49"/>
      <c r="K416" s="63"/>
    </row>
    <row r="417" spans="1:12" ht="12.75" customHeight="1">
      <c r="A417" s="35" t="s">
        <v>283</v>
      </c>
      <c r="B417" s="5" t="s">
        <v>14</v>
      </c>
      <c r="C417" s="11" t="s">
        <v>6</v>
      </c>
      <c r="D417" s="5"/>
      <c r="E417" s="5" t="s">
        <v>89</v>
      </c>
      <c r="G417" s="20">
        <f>msc1x</f>
        <v>26</v>
      </c>
      <c r="H417" s="18">
        <f>tmsc1x</f>
        <v>0.61458333333333337</v>
      </c>
      <c r="I417" s="18"/>
      <c r="J417" s="49">
        <v>4</v>
      </c>
      <c r="K417" s="63"/>
    </row>
    <row r="418" spans="1:12" ht="12.75" customHeight="1">
      <c r="A418" s="35" t="s">
        <v>283</v>
      </c>
      <c r="B418" s="5" t="s">
        <v>14</v>
      </c>
      <c r="C418" s="11" t="s">
        <v>40</v>
      </c>
      <c r="D418" s="5"/>
      <c r="E418" s="5" t="s">
        <v>85</v>
      </c>
      <c r="G418" s="20">
        <f>msc1x</f>
        <v>26</v>
      </c>
      <c r="H418" s="18">
        <f>tmsc1x</f>
        <v>0.61458333333333337</v>
      </c>
      <c r="I418" s="5"/>
      <c r="J418" s="49">
        <v>4</v>
      </c>
      <c r="K418" s="63"/>
      <c r="L418" s="26"/>
    </row>
    <row r="419" spans="1:12" ht="12.75" customHeight="1">
      <c r="A419" s="35" t="s">
        <v>283</v>
      </c>
      <c r="B419" s="5" t="s">
        <v>307</v>
      </c>
      <c r="D419" s="5"/>
      <c r="E419" s="5" t="s">
        <v>284</v>
      </c>
      <c r="F419" s="11" t="s">
        <v>4</v>
      </c>
      <c r="G419" s="20">
        <f>_msc2</f>
        <v>25</v>
      </c>
      <c r="H419" s="18">
        <f>_tmsc2</f>
        <v>0.61111111111111105</v>
      </c>
      <c r="I419" s="5"/>
      <c r="J419" s="49">
        <v>4</v>
      </c>
      <c r="K419" s="63"/>
    </row>
    <row r="420" spans="1:12" ht="12.75" customHeight="1">
      <c r="A420" s="35" t="s">
        <v>283</v>
      </c>
      <c r="B420" s="5" t="s">
        <v>307</v>
      </c>
      <c r="D420" s="5"/>
      <c r="E420" s="5" t="s">
        <v>286</v>
      </c>
      <c r="F420" s="11" t="s">
        <v>3</v>
      </c>
      <c r="G420" s="20">
        <f>_msc2</f>
        <v>25</v>
      </c>
      <c r="H420" s="18">
        <f>_tmsc2</f>
        <v>0.61111111111111105</v>
      </c>
      <c r="I420" s="5"/>
      <c r="J420" s="49">
        <v>4</v>
      </c>
      <c r="K420" s="63"/>
    </row>
    <row r="421" spans="1:12" ht="12.75" customHeight="1">
      <c r="A421" s="35" t="s">
        <v>283</v>
      </c>
      <c r="B421" s="5" t="s">
        <v>13</v>
      </c>
      <c r="C421" s="11" t="s">
        <v>6</v>
      </c>
      <c r="D421" s="5"/>
      <c r="E421" s="5" t="s">
        <v>89</v>
      </c>
      <c r="F421" s="11" t="s">
        <v>4</v>
      </c>
      <c r="G421" s="20">
        <f>msc2x</f>
        <v>12</v>
      </c>
      <c r="H421" s="18">
        <f>tmsc2x</f>
        <v>0.54861111111111105</v>
      </c>
      <c r="I421" s="5"/>
      <c r="J421" s="49">
        <v>4</v>
      </c>
      <c r="K421" s="64"/>
      <c r="L421" s="26"/>
    </row>
    <row r="422" spans="1:12" s="26" customFormat="1">
      <c r="A422" s="35" t="s">
        <v>283</v>
      </c>
      <c r="B422" s="5" t="s">
        <v>13</v>
      </c>
      <c r="C422" s="11" t="s">
        <v>6</v>
      </c>
      <c r="D422" s="5"/>
      <c r="E422" s="5" t="s">
        <v>87</v>
      </c>
      <c r="F422" s="11" t="s">
        <v>3</v>
      </c>
      <c r="G422" s="20">
        <f>msc2x</f>
        <v>12</v>
      </c>
      <c r="H422" s="18">
        <f>tmsc2x</f>
        <v>0.54861111111111105</v>
      </c>
      <c r="I422" s="5"/>
      <c r="J422" s="49">
        <v>4</v>
      </c>
      <c r="K422" s="64"/>
      <c r="L422" s="5"/>
    </row>
    <row r="423" spans="1:12" ht="12.75" customHeight="1">
      <c r="A423" s="35" t="s">
        <v>283</v>
      </c>
      <c r="B423" s="5" t="s">
        <v>13</v>
      </c>
      <c r="C423" s="11" t="s">
        <v>4</v>
      </c>
      <c r="D423" s="5"/>
      <c r="E423" s="5" t="s">
        <v>288</v>
      </c>
      <c r="F423" s="11" t="s">
        <v>4</v>
      </c>
      <c r="G423" s="20">
        <f>msc2x</f>
        <v>12</v>
      </c>
      <c r="H423" s="18">
        <f>tmsc2x</f>
        <v>0.54861111111111105</v>
      </c>
      <c r="I423" s="5"/>
      <c r="J423" s="49">
        <v>4</v>
      </c>
      <c r="K423" s="63"/>
    </row>
    <row r="424" spans="1:12" ht="12.75" customHeight="1">
      <c r="A424" s="35" t="s">
        <v>283</v>
      </c>
      <c r="B424" s="5" t="s">
        <v>13</v>
      </c>
      <c r="C424" s="11" t="s">
        <v>4</v>
      </c>
      <c r="D424" s="5"/>
      <c r="E424" s="5" t="s">
        <v>289</v>
      </c>
      <c r="F424" s="11" t="s">
        <v>3</v>
      </c>
      <c r="G424" s="20">
        <f>msc2x</f>
        <v>12</v>
      </c>
      <c r="H424" s="18">
        <f>tmsc2x</f>
        <v>0.54861111111111105</v>
      </c>
      <c r="I424" s="5"/>
      <c r="J424" s="49">
        <v>4</v>
      </c>
      <c r="K424" s="63"/>
    </row>
    <row r="425" spans="1:12" ht="12.75" customHeight="1">
      <c r="A425" s="35" t="s">
        <v>283</v>
      </c>
      <c r="B425" s="5" t="s">
        <v>21</v>
      </c>
      <c r="D425" s="5"/>
      <c r="E425" s="5" t="s">
        <v>287</v>
      </c>
      <c r="F425" s="11" t="s">
        <v>4</v>
      </c>
      <c r="G425" s="20">
        <f>_msc4</f>
        <v>17</v>
      </c>
      <c r="H425" s="18">
        <f>tmsc4</f>
        <v>0.57291666666666663</v>
      </c>
      <c r="I425" s="18"/>
      <c r="J425" s="49">
        <v>4</v>
      </c>
      <c r="K425" s="63"/>
    </row>
    <row r="426" spans="1:12" ht="12.75" customHeight="1">
      <c r="A426" s="35" t="s">
        <v>283</v>
      </c>
      <c r="B426" s="5" t="s">
        <v>21</v>
      </c>
      <c r="D426" s="5"/>
      <c r="E426" s="5" t="s">
        <v>288</v>
      </c>
      <c r="F426" s="11">
        <v>2</v>
      </c>
      <c r="G426" s="20">
        <f>_msc4</f>
        <v>17</v>
      </c>
      <c r="H426" s="18">
        <f>tmsc4</f>
        <v>0.57291666666666663</v>
      </c>
      <c r="I426" s="5"/>
      <c r="J426" s="49">
        <v>4</v>
      </c>
      <c r="K426" s="63"/>
    </row>
    <row r="427" spans="1:12" ht="12.75" customHeight="1">
      <c r="A427" s="35" t="s">
        <v>283</v>
      </c>
      <c r="B427" s="5" t="s">
        <v>21</v>
      </c>
      <c r="D427" s="5"/>
      <c r="E427" s="5" t="s">
        <v>289</v>
      </c>
      <c r="F427" s="11">
        <v>3</v>
      </c>
      <c r="G427" s="20">
        <f>_msc4</f>
        <v>17</v>
      </c>
      <c r="H427" s="18">
        <f>tmsc4</f>
        <v>0.57291666666666663</v>
      </c>
      <c r="I427" s="5"/>
      <c r="J427" s="49">
        <v>4</v>
      </c>
      <c r="K427" s="63"/>
    </row>
    <row r="428" spans="1:12" ht="12.75" customHeight="1">
      <c r="A428" s="35" t="s">
        <v>283</v>
      </c>
      <c r="B428" s="5" t="s">
        <v>21</v>
      </c>
      <c r="D428" s="5"/>
      <c r="E428" s="5" t="s">
        <v>285</v>
      </c>
      <c r="F428" s="11" t="s">
        <v>3</v>
      </c>
      <c r="G428" s="20">
        <f>_msc4</f>
        <v>17</v>
      </c>
      <c r="H428" s="18">
        <f>tmsc4</f>
        <v>0.57291666666666663</v>
      </c>
      <c r="I428" s="18"/>
      <c r="J428" s="49">
        <v>4</v>
      </c>
      <c r="K428" s="63"/>
    </row>
    <row r="429" spans="1:12" s="26" customFormat="1">
      <c r="A429" s="36" t="s">
        <v>283</v>
      </c>
      <c r="B429" s="37" t="s">
        <v>21</v>
      </c>
      <c r="C429" s="53"/>
      <c r="D429" s="37"/>
      <c r="E429" s="37" t="s">
        <v>214</v>
      </c>
      <c r="F429" s="53" t="s">
        <v>5</v>
      </c>
      <c r="G429" s="54">
        <f>_msc4</f>
        <v>17</v>
      </c>
      <c r="H429" s="55">
        <f>tmsc4</f>
        <v>0.57291666666666663</v>
      </c>
      <c r="I429" s="37"/>
      <c r="J429" s="57"/>
      <c r="K429" s="65">
        <f>SUM(J361:J429)</f>
        <v>221.5</v>
      </c>
      <c r="L429" s="5"/>
    </row>
    <row r="430" spans="1:12" ht="12.75" customHeight="1">
      <c r="A430" s="33" t="s">
        <v>171</v>
      </c>
      <c r="B430" s="34" t="s">
        <v>33</v>
      </c>
      <c r="C430" s="50">
        <v>1</v>
      </c>
      <c r="D430" s="34"/>
      <c r="E430" s="34" t="s">
        <v>180</v>
      </c>
      <c r="F430" s="50" t="s">
        <v>176</v>
      </c>
      <c r="G430" s="51">
        <f>ln1x</f>
        <v>13</v>
      </c>
      <c r="H430" s="46">
        <f>tln1x</f>
        <v>0.55555555555555558</v>
      </c>
      <c r="I430" s="34"/>
      <c r="J430" s="52"/>
      <c r="K430" s="62"/>
    </row>
    <row r="431" spans="1:12" ht="12.75" customHeight="1">
      <c r="A431" s="35" t="s">
        <v>171</v>
      </c>
      <c r="B431" s="5" t="s">
        <v>33</v>
      </c>
      <c r="C431" s="11">
        <v>1</v>
      </c>
      <c r="D431" s="5"/>
      <c r="E431" s="5" t="s">
        <v>179</v>
      </c>
      <c r="G431" s="20">
        <f>ln1x</f>
        <v>13</v>
      </c>
      <c r="H431" s="18">
        <f>tln1x</f>
        <v>0.55555555555555558</v>
      </c>
      <c r="I431" s="18"/>
      <c r="J431" s="49">
        <v>6</v>
      </c>
      <c r="K431" s="63"/>
    </row>
    <row r="432" spans="1:12" s="26" customFormat="1">
      <c r="A432" s="35" t="s">
        <v>171</v>
      </c>
      <c r="B432" s="5" t="s">
        <v>33</v>
      </c>
      <c r="C432" s="11">
        <v>2</v>
      </c>
      <c r="D432" s="5"/>
      <c r="E432" s="5" t="s">
        <v>177</v>
      </c>
      <c r="F432" s="11" t="s">
        <v>176</v>
      </c>
      <c r="G432" s="20">
        <f>ln1x</f>
        <v>13</v>
      </c>
      <c r="H432" s="18">
        <f>tln1x</f>
        <v>0.55555555555555558</v>
      </c>
      <c r="I432" s="5"/>
      <c r="J432" s="49"/>
      <c r="K432" s="63"/>
      <c r="L432" s="5"/>
    </row>
    <row r="433" spans="1:12" ht="12.75" customHeight="1">
      <c r="A433" s="35" t="s">
        <v>171</v>
      </c>
      <c r="B433" s="5" t="s">
        <v>33</v>
      </c>
      <c r="C433" s="11">
        <v>2</v>
      </c>
      <c r="D433" s="5"/>
      <c r="E433" s="5" t="s">
        <v>181</v>
      </c>
      <c r="G433" s="20">
        <f>ln1x</f>
        <v>13</v>
      </c>
      <c r="H433" s="18">
        <f>tln1x</f>
        <v>0.55555555555555558</v>
      </c>
      <c r="I433" s="5"/>
      <c r="J433" s="49">
        <v>6</v>
      </c>
      <c r="K433" s="63"/>
    </row>
    <row r="434" spans="1:12" ht="12.75" customHeight="1">
      <c r="A434" s="35" t="s">
        <v>171</v>
      </c>
      <c r="B434" s="5" t="s">
        <v>33</v>
      </c>
      <c r="C434" s="11">
        <v>3</v>
      </c>
      <c r="D434" s="5"/>
      <c r="E434" s="5" t="s">
        <v>183</v>
      </c>
      <c r="F434" s="11" t="s">
        <v>176</v>
      </c>
      <c r="G434" s="20">
        <f>ln1x</f>
        <v>13</v>
      </c>
      <c r="H434" s="18">
        <f>tln1x</f>
        <v>0.55555555555555558</v>
      </c>
      <c r="I434" s="5"/>
      <c r="J434" s="49"/>
      <c r="K434" s="63"/>
    </row>
    <row r="435" spans="1:12" ht="12.75" customHeight="1">
      <c r="A435" s="35" t="s">
        <v>171</v>
      </c>
      <c r="B435" s="5" t="s">
        <v>33</v>
      </c>
      <c r="C435" s="11">
        <v>3</v>
      </c>
      <c r="D435" s="5"/>
      <c r="E435" s="5" t="s">
        <v>182</v>
      </c>
      <c r="G435" s="20">
        <f>ln1x</f>
        <v>13</v>
      </c>
      <c r="H435" s="18">
        <f>tln1x</f>
        <v>0.55555555555555558</v>
      </c>
      <c r="I435" s="5"/>
      <c r="J435" s="49">
        <v>6</v>
      </c>
      <c r="K435" s="63"/>
    </row>
    <row r="436" spans="1:12" s="26" customFormat="1">
      <c r="A436" s="35" t="s">
        <v>171</v>
      </c>
      <c r="B436" s="5" t="s">
        <v>33</v>
      </c>
      <c r="C436" s="11">
        <v>4</v>
      </c>
      <c r="D436" s="5"/>
      <c r="E436" s="5" t="s">
        <v>310</v>
      </c>
      <c r="F436" s="11"/>
      <c r="G436" s="20">
        <f>ln1x</f>
        <v>13</v>
      </c>
      <c r="H436" s="18">
        <f>tln1x</f>
        <v>0.55555555555555558</v>
      </c>
      <c r="I436" s="5"/>
      <c r="J436" s="49">
        <v>6</v>
      </c>
      <c r="K436" s="63"/>
      <c r="L436" s="5"/>
    </row>
    <row r="437" spans="1:12" ht="12.75" customHeight="1">
      <c r="A437" s="35" t="s">
        <v>171</v>
      </c>
      <c r="B437" s="5" t="s">
        <v>39</v>
      </c>
      <c r="C437" s="11" t="s">
        <v>6</v>
      </c>
      <c r="D437" s="5"/>
      <c r="E437" s="5" t="s">
        <v>187</v>
      </c>
      <c r="F437" s="11" t="s">
        <v>4</v>
      </c>
      <c r="G437" s="20">
        <f>ln2x</f>
        <v>40</v>
      </c>
      <c r="H437" s="18">
        <f>tln2x</f>
        <v>0.68055555555555547</v>
      </c>
      <c r="I437" s="5"/>
      <c r="J437" s="49">
        <v>6</v>
      </c>
      <c r="K437" s="63"/>
    </row>
    <row r="438" spans="1:12" ht="12.75" customHeight="1">
      <c r="A438" s="35" t="s">
        <v>171</v>
      </c>
      <c r="B438" s="5" t="s">
        <v>39</v>
      </c>
      <c r="C438" s="11" t="s">
        <v>6</v>
      </c>
      <c r="D438" s="5"/>
      <c r="E438" s="5" t="s">
        <v>188</v>
      </c>
      <c r="F438" s="11" t="s">
        <v>3</v>
      </c>
      <c r="G438" s="20">
        <f>ln2x</f>
        <v>40</v>
      </c>
      <c r="H438" s="18">
        <f>tln2x</f>
        <v>0.68055555555555547</v>
      </c>
      <c r="I438" s="5"/>
      <c r="J438" s="49">
        <v>6</v>
      </c>
      <c r="K438" s="63"/>
      <c r="L438" s="26"/>
    </row>
    <row r="439" spans="1:12" ht="12.75" customHeight="1">
      <c r="A439" s="35" t="s">
        <v>171</v>
      </c>
      <c r="B439" s="5" t="s">
        <v>39</v>
      </c>
      <c r="C439" s="11" t="s">
        <v>4</v>
      </c>
      <c r="D439" s="5"/>
      <c r="E439" s="5" t="s">
        <v>181</v>
      </c>
      <c r="F439" s="11" t="s">
        <v>4</v>
      </c>
      <c r="G439" s="20">
        <f>ln2x</f>
        <v>40</v>
      </c>
      <c r="H439" s="18">
        <f>tln2x</f>
        <v>0.68055555555555547</v>
      </c>
      <c r="I439" s="5"/>
      <c r="J439" s="49">
        <v>6</v>
      </c>
      <c r="K439" s="63"/>
    </row>
    <row r="440" spans="1:12" ht="12.75" customHeight="1">
      <c r="A440" s="35" t="s">
        <v>171</v>
      </c>
      <c r="B440" s="5" t="s">
        <v>39</v>
      </c>
      <c r="C440" s="11" t="s">
        <v>4</v>
      </c>
      <c r="D440" s="5"/>
      <c r="E440" s="5" t="s">
        <v>182</v>
      </c>
      <c r="F440" s="11" t="s">
        <v>3</v>
      </c>
      <c r="G440" s="20">
        <f>ln2x</f>
        <v>40</v>
      </c>
      <c r="H440" s="18">
        <f>tln2x</f>
        <v>0.68055555555555547</v>
      </c>
      <c r="I440" s="5"/>
      <c r="J440" s="49">
        <v>6</v>
      </c>
      <c r="K440" s="63"/>
      <c r="L440" s="26"/>
    </row>
    <row r="441" spans="1:12" s="26" customFormat="1">
      <c r="A441" s="35" t="s">
        <v>171</v>
      </c>
      <c r="B441" s="5" t="s">
        <v>38</v>
      </c>
      <c r="C441" s="11"/>
      <c r="D441" s="5"/>
      <c r="E441" s="5" t="s">
        <v>177</v>
      </c>
      <c r="F441" s="11" t="s">
        <v>176</v>
      </c>
      <c r="G441" s="20">
        <f>mj141x</f>
        <v>15</v>
      </c>
      <c r="H441" s="18">
        <f>tmj141x</f>
        <v>0.5625</v>
      </c>
      <c r="I441" s="5"/>
      <c r="J441" s="49"/>
      <c r="K441" s="63"/>
    </row>
    <row r="442" spans="1:12" s="26" customFormat="1">
      <c r="A442" s="35" t="s">
        <v>171</v>
      </c>
      <c r="B442" s="5" t="s">
        <v>38</v>
      </c>
      <c r="C442" s="11"/>
      <c r="D442" s="5"/>
      <c r="E442" s="5" t="s">
        <v>173</v>
      </c>
      <c r="F442" s="11"/>
      <c r="G442" s="20">
        <f>mj141x</f>
        <v>15</v>
      </c>
      <c r="H442" s="18">
        <f>tmj141x</f>
        <v>0.5625</v>
      </c>
      <c r="I442" s="5"/>
      <c r="J442" s="49">
        <v>5.5</v>
      </c>
      <c r="K442" s="63"/>
      <c r="L442" s="5"/>
    </row>
    <row r="443" spans="1:12" ht="12.75" customHeight="1">
      <c r="A443" s="35" t="s">
        <v>171</v>
      </c>
      <c r="B443" s="5" t="s">
        <v>141</v>
      </c>
      <c r="D443" s="5"/>
      <c r="E443" s="5" t="s">
        <v>178</v>
      </c>
      <c r="F443" s="11" t="s">
        <v>176</v>
      </c>
      <c r="G443" s="20">
        <f>mj161xf</f>
        <v>18</v>
      </c>
      <c r="H443" s="18">
        <f>tmj161xf</f>
        <v>0.57638888888888895</v>
      </c>
      <c r="I443" s="5"/>
      <c r="J443" s="49"/>
      <c r="K443" s="63"/>
      <c r="L443" s="26"/>
    </row>
    <row r="444" spans="1:12" ht="12.75" customHeight="1">
      <c r="A444" s="35" t="s">
        <v>171</v>
      </c>
      <c r="B444" s="5" t="s">
        <v>141</v>
      </c>
      <c r="D444" s="5"/>
      <c r="E444" s="5" t="s">
        <v>174</v>
      </c>
      <c r="G444" s="20">
        <f>mj161xf</f>
        <v>18</v>
      </c>
      <c r="H444" s="18">
        <f>tmj161xf</f>
        <v>0.57638888888888895</v>
      </c>
      <c r="I444" s="5"/>
      <c r="J444" s="49"/>
      <c r="K444" s="63"/>
    </row>
    <row r="445" spans="1:12" ht="12.75" customHeight="1">
      <c r="A445" s="35" t="s">
        <v>171</v>
      </c>
      <c r="B445" s="5" t="s">
        <v>143</v>
      </c>
      <c r="D445" s="5"/>
      <c r="E445" s="5" t="s">
        <v>178</v>
      </c>
      <c r="F445" s="11" t="s">
        <v>176</v>
      </c>
      <c r="G445" s="20">
        <f>mj161xh2</f>
        <v>3</v>
      </c>
      <c r="H445" s="18">
        <f>tmj161xh2</f>
        <v>0.51041666666666663</v>
      </c>
      <c r="I445" s="5"/>
      <c r="J445" s="49"/>
      <c r="K445" s="63"/>
    </row>
    <row r="446" spans="1:12" s="26" customFormat="1">
      <c r="A446" s="35" t="s">
        <v>171</v>
      </c>
      <c r="B446" s="5" t="s">
        <v>143</v>
      </c>
      <c r="C446" s="11"/>
      <c r="D446" s="5"/>
      <c r="E446" s="5" t="s">
        <v>174</v>
      </c>
      <c r="F446" s="11"/>
      <c r="G446" s="20">
        <f>mj161xh2</f>
        <v>3</v>
      </c>
      <c r="H446" s="18">
        <f>tmj161xh2</f>
        <v>0.51041666666666663</v>
      </c>
      <c r="J446" s="49">
        <v>5.5</v>
      </c>
      <c r="K446" s="63"/>
      <c r="L446" s="5"/>
    </row>
    <row r="447" spans="1:12" s="26" customFormat="1">
      <c r="A447" s="35" t="s">
        <v>171</v>
      </c>
      <c r="B447" s="5" t="s">
        <v>15</v>
      </c>
      <c r="C447" s="11"/>
      <c r="D447" s="5"/>
      <c r="E447" s="5" t="s">
        <v>185</v>
      </c>
      <c r="F447" s="11" t="s">
        <v>176</v>
      </c>
      <c r="G447" s="11">
        <f>mj181x</f>
        <v>19</v>
      </c>
      <c r="H447" s="18">
        <f>tmj181x</f>
        <v>0.58333333333333337</v>
      </c>
      <c r="I447" s="5"/>
      <c r="J447" s="49"/>
      <c r="K447" s="63"/>
    </row>
    <row r="448" spans="1:12" ht="12.75" customHeight="1">
      <c r="A448" s="35" t="s">
        <v>171</v>
      </c>
      <c r="B448" s="5" t="s">
        <v>15</v>
      </c>
      <c r="D448" s="5"/>
      <c r="E448" s="5" t="s">
        <v>184</v>
      </c>
      <c r="G448" s="11">
        <f>mj181x</f>
        <v>19</v>
      </c>
      <c r="H448" s="18">
        <f>tmj181x</f>
        <v>0.58333333333333337</v>
      </c>
      <c r="I448" s="5"/>
      <c r="J448" s="49">
        <v>5.5</v>
      </c>
      <c r="K448" s="63"/>
    </row>
    <row r="449" spans="1:12" ht="12.75" customHeight="1">
      <c r="A449" s="35" t="s">
        <v>171</v>
      </c>
      <c r="B449" s="5" t="s">
        <v>12</v>
      </c>
      <c r="D449" s="5"/>
      <c r="E449" s="5" t="s">
        <v>184</v>
      </c>
      <c r="F449" s="11" t="s">
        <v>4</v>
      </c>
      <c r="G449" s="20">
        <f>mj182x</f>
        <v>33</v>
      </c>
      <c r="H449" s="18">
        <f>tmj182x</f>
        <v>0.64583333333333337</v>
      </c>
      <c r="I449" s="5"/>
      <c r="J449" s="49">
        <v>5.5</v>
      </c>
      <c r="K449" s="63"/>
      <c r="L449" s="26"/>
    </row>
    <row r="450" spans="1:12" ht="12.75" customHeight="1">
      <c r="A450" s="35" t="s">
        <v>171</v>
      </c>
      <c r="B450" s="5" t="s">
        <v>12</v>
      </c>
      <c r="D450" s="5"/>
      <c r="E450" s="5" t="s">
        <v>174</v>
      </c>
      <c r="F450" s="11" t="s">
        <v>3</v>
      </c>
      <c r="G450" s="20">
        <f>mj182x</f>
        <v>33</v>
      </c>
      <c r="H450" s="18">
        <f>tmj182x</f>
        <v>0.64583333333333337</v>
      </c>
      <c r="I450" s="5"/>
      <c r="J450" s="49">
        <v>5.5</v>
      </c>
      <c r="K450" s="63"/>
    </row>
    <row r="451" spans="1:12" ht="12.75" customHeight="1">
      <c r="A451" s="35" t="s">
        <v>171</v>
      </c>
      <c r="B451" s="5" t="s">
        <v>12</v>
      </c>
      <c r="D451" s="5"/>
      <c r="E451" s="5" t="s">
        <v>186</v>
      </c>
      <c r="F451" s="11" t="s">
        <v>176</v>
      </c>
      <c r="G451" s="20">
        <f>mj182x</f>
        <v>33</v>
      </c>
      <c r="H451" s="18">
        <f>tmj182x</f>
        <v>0.64583333333333337</v>
      </c>
      <c r="I451" s="5"/>
      <c r="J451" s="49"/>
      <c r="K451" s="63"/>
    </row>
    <row r="452" spans="1:12" s="26" customFormat="1">
      <c r="A452" s="35" t="s">
        <v>171</v>
      </c>
      <c r="B452" s="5" t="s">
        <v>61</v>
      </c>
      <c r="C452" s="11"/>
      <c r="D452" s="5"/>
      <c r="E452" s="5" t="s">
        <v>191</v>
      </c>
      <c r="F452" s="11" t="s">
        <v>4</v>
      </c>
      <c r="G452" s="20">
        <f>mn2x</f>
        <v>11</v>
      </c>
      <c r="H452" s="18">
        <f>tmn2x</f>
        <v>0.54513888888888895</v>
      </c>
      <c r="I452" s="39"/>
      <c r="J452" s="49">
        <v>6</v>
      </c>
      <c r="K452" s="63"/>
    </row>
    <row r="453" spans="1:12" ht="12.75" customHeight="1">
      <c r="A453" s="35" t="s">
        <v>171</v>
      </c>
      <c r="B453" s="5" t="s">
        <v>61</v>
      </c>
      <c r="D453" s="5"/>
      <c r="E453" s="5" t="s">
        <v>192</v>
      </c>
      <c r="F453" s="11" t="s">
        <v>3</v>
      </c>
      <c r="G453" s="20">
        <f>mn2x</f>
        <v>11</v>
      </c>
      <c r="H453" s="18">
        <f>tmn2x</f>
        <v>0.54513888888888895</v>
      </c>
      <c r="I453" s="5"/>
      <c r="J453" s="49">
        <v>6</v>
      </c>
      <c r="K453" s="63"/>
    </row>
    <row r="454" spans="1:12" ht="12.75" customHeight="1">
      <c r="A454" s="35" t="s">
        <v>171</v>
      </c>
      <c r="B454" s="5" t="s">
        <v>61</v>
      </c>
      <c r="D454" s="5"/>
      <c r="E454" s="5" t="s">
        <v>186</v>
      </c>
      <c r="F454" s="11" t="s">
        <v>176</v>
      </c>
      <c r="G454" s="20">
        <f>mn2x</f>
        <v>11</v>
      </c>
      <c r="H454" s="18">
        <f>tmn2x</f>
        <v>0.54513888888888895</v>
      </c>
      <c r="I454" s="5"/>
      <c r="J454" s="49"/>
      <c r="K454" s="63"/>
    </row>
    <row r="455" spans="1:12" ht="12.75" customHeight="1">
      <c r="A455" s="35" t="s">
        <v>171</v>
      </c>
      <c r="B455" s="5" t="s">
        <v>13</v>
      </c>
      <c r="D455" s="5"/>
      <c r="E455" s="5" t="s">
        <v>174</v>
      </c>
      <c r="F455" s="11" t="s">
        <v>4</v>
      </c>
      <c r="G455" s="20">
        <f>msc2x</f>
        <v>12</v>
      </c>
      <c r="H455" s="18">
        <f>tmsc2x</f>
        <v>0.54861111111111105</v>
      </c>
      <c r="I455" s="5"/>
      <c r="J455" s="49">
        <v>6</v>
      </c>
      <c r="K455" s="64"/>
    </row>
    <row r="456" spans="1:12" ht="12.75" customHeight="1">
      <c r="A456" s="35" t="s">
        <v>171</v>
      </c>
      <c r="B456" s="5" t="s">
        <v>13</v>
      </c>
      <c r="D456" s="5"/>
      <c r="E456" s="5" t="s">
        <v>172</v>
      </c>
      <c r="F456" s="11" t="s">
        <v>3</v>
      </c>
      <c r="G456" s="20">
        <f>msc2x</f>
        <v>12</v>
      </c>
      <c r="H456" s="18">
        <f>tmsc2x</f>
        <v>0.54861111111111105</v>
      </c>
      <c r="I456" s="18"/>
      <c r="J456" s="49">
        <v>6</v>
      </c>
      <c r="K456" s="63"/>
    </row>
    <row r="457" spans="1:12" ht="12.75" customHeight="1">
      <c r="A457" s="35" t="s">
        <v>171</v>
      </c>
      <c r="B457" s="5" t="s">
        <v>13</v>
      </c>
      <c r="D457" s="5"/>
      <c r="E457" s="5" t="s">
        <v>186</v>
      </c>
      <c r="F457" s="11" t="s">
        <v>176</v>
      </c>
      <c r="G457" s="20">
        <f>msc2x</f>
        <v>12</v>
      </c>
      <c r="H457" s="18">
        <f>tmsc2x</f>
        <v>0.54861111111111105</v>
      </c>
      <c r="I457" s="18"/>
      <c r="J457" s="49"/>
      <c r="K457" s="63"/>
    </row>
    <row r="458" spans="1:12" ht="12.75" customHeight="1">
      <c r="A458" s="35" t="s">
        <v>171</v>
      </c>
      <c r="B458" s="5" t="s">
        <v>365</v>
      </c>
      <c r="D458" s="5"/>
      <c r="E458" s="5" t="s">
        <v>175</v>
      </c>
      <c r="F458" s="11" t="s">
        <v>176</v>
      </c>
      <c r="G458" s="20">
        <f>mv1x</f>
        <v>24</v>
      </c>
      <c r="H458" s="18">
        <f>tmv1x</f>
        <v>0.60416666666666663</v>
      </c>
      <c r="I458" s="5"/>
      <c r="J458" s="49"/>
      <c r="K458" s="63"/>
    </row>
    <row r="459" spans="1:12" ht="12.75" customHeight="1">
      <c r="A459" s="35" t="s">
        <v>171</v>
      </c>
      <c r="B459" s="5" t="s">
        <v>365</v>
      </c>
      <c r="D459" s="5"/>
      <c r="E459" s="5" t="s">
        <v>172</v>
      </c>
      <c r="G459" s="20">
        <f>mv1x</f>
        <v>24</v>
      </c>
      <c r="H459" s="18">
        <f>tmv1x</f>
        <v>0.60416666666666663</v>
      </c>
      <c r="I459" s="5"/>
      <c r="J459" s="49">
        <v>6</v>
      </c>
      <c r="K459" s="63"/>
    </row>
    <row r="460" spans="1:12" ht="12.75" customHeight="1">
      <c r="A460" s="35" t="s">
        <v>171</v>
      </c>
      <c r="B460" s="5" t="s">
        <v>190</v>
      </c>
      <c r="D460" s="5"/>
      <c r="E460" s="5" t="s">
        <v>179</v>
      </c>
      <c r="F460" s="11" t="s">
        <v>4</v>
      </c>
      <c r="G460" s="20">
        <f>mixn2x</f>
        <v>39</v>
      </c>
      <c r="H460" s="18">
        <f>tmixn2x</f>
        <v>0.67361111111111116</v>
      </c>
      <c r="I460" s="5"/>
      <c r="J460" s="49">
        <v>6</v>
      </c>
      <c r="K460" s="63"/>
    </row>
    <row r="461" spans="1:12" ht="12.75" customHeight="1">
      <c r="A461" s="35" t="s">
        <v>171</v>
      </c>
      <c r="B461" s="5" t="s">
        <v>190</v>
      </c>
      <c r="D461" s="5"/>
      <c r="E461" s="5" t="s">
        <v>174</v>
      </c>
      <c r="F461" s="11" t="s">
        <v>3</v>
      </c>
      <c r="G461" s="20">
        <f>mixn2x</f>
        <v>39</v>
      </c>
      <c r="H461" s="18">
        <f>tmixn2x</f>
        <v>0.67361111111111116</v>
      </c>
      <c r="I461" s="5"/>
      <c r="J461" s="49">
        <v>6</v>
      </c>
      <c r="K461" s="63"/>
    </row>
    <row r="462" spans="1:12" ht="12.75" customHeight="1">
      <c r="A462" s="35" t="s">
        <v>171</v>
      </c>
      <c r="B462" s="5" t="s">
        <v>190</v>
      </c>
      <c r="D462" s="5"/>
      <c r="E462" s="5" t="s">
        <v>189</v>
      </c>
      <c r="F462" s="11" t="s">
        <v>176</v>
      </c>
      <c r="G462" s="20">
        <f>mixn2x</f>
        <v>39</v>
      </c>
      <c r="H462" s="18">
        <f>tmixn2x</f>
        <v>0.67361111111111116</v>
      </c>
      <c r="I462" s="5"/>
      <c r="J462" s="49"/>
      <c r="K462" s="63"/>
    </row>
    <row r="463" spans="1:12" ht="12.75" customHeight="1">
      <c r="A463" s="35" t="s">
        <v>171</v>
      </c>
      <c r="B463" s="5" t="s">
        <v>386</v>
      </c>
      <c r="C463" s="11" t="s">
        <v>6</v>
      </c>
      <c r="D463" s="5"/>
      <c r="E463" s="5" t="s">
        <v>181</v>
      </c>
      <c r="F463" s="11" t="s">
        <v>4</v>
      </c>
      <c r="G463" s="20">
        <f>_mixn4x</f>
        <v>46</v>
      </c>
      <c r="H463" s="18">
        <f>_tmixn4x</f>
        <v>0.70833333333333337</v>
      </c>
      <c r="I463" s="5"/>
      <c r="J463" s="49">
        <v>6</v>
      </c>
      <c r="K463" s="63"/>
    </row>
    <row r="464" spans="1:12" ht="12.75" customHeight="1">
      <c r="A464" s="35" t="s">
        <v>171</v>
      </c>
      <c r="B464" s="5" t="s">
        <v>386</v>
      </c>
      <c r="C464" s="11" t="s">
        <v>6</v>
      </c>
      <c r="D464" s="5"/>
      <c r="E464" s="5" t="s">
        <v>191</v>
      </c>
      <c r="F464" s="11">
        <v>2</v>
      </c>
      <c r="G464" s="20">
        <f>_mixn4x</f>
        <v>46</v>
      </c>
      <c r="H464" s="18">
        <f>_tmixn4x</f>
        <v>0.70833333333333337</v>
      </c>
      <c r="I464" s="5"/>
      <c r="J464" s="49">
        <v>6</v>
      </c>
      <c r="K464" s="63"/>
      <c r="L464" s="26"/>
    </row>
    <row r="465" spans="1:12" ht="12.75" customHeight="1">
      <c r="A465" s="35" t="s">
        <v>171</v>
      </c>
      <c r="B465" s="5" t="s">
        <v>386</v>
      </c>
      <c r="C465" s="11" t="s">
        <v>6</v>
      </c>
      <c r="D465" s="5"/>
      <c r="E465" s="5" t="s">
        <v>174</v>
      </c>
      <c r="F465" s="11">
        <v>3</v>
      </c>
      <c r="G465" s="20">
        <f>_mixn4x</f>
        <v>46</v>
      </c>
      <c r="H465" s="18">
        <f>_tmixn4x</f>
        <v>0.70833333333333337</v>
      </c>
      <c r="I465" s="5"/>
      <c r="J465" s="49">
        <v>6</v>
      </c>
      <c r="K465" s="63"/>
      <c r="L465" s="26"/>
    </row>
    <row r="466" spans="1:12" ht="12.75" customHeight="1">
      <c r="A466" s="35" t="s">
        <v>171</v>
      </c>
      <c r="B466" s="5" t="s">
        <v>386</v>
      </c>
      <c r="C466" s="11" t="s">
        <v>6</v>
      </c>
      <c r="D466" s="5"/>
      <c r="E466" s="5" t="s">
        <v>188</v>
      </c>
      <c r="F466" s="11" t="s">
        <v>3</v>
      </c>
      <c r="G466" s="20">
        <f>_mixn4x</f>
        <v>46</v>
      </c>
      <c r="H466" s="18">
        <f>_tmixn4x</f>
        <v>0.70833333333333337</v>
      </c>
      <c r="I466" s="5"/>
      <c r="J466" s="49">
        <v>6</v>
      </c>
      <c r="K466" s="63"/>
    </row>
    <row r="467" spans="1:12" ht="12.75" customHeight="1">
      <c r="A467" s="35" t="s">
        <v>171</v>
      </c>
      <c r="B467" s="5" t="s">
        <v>386</v>
      </c>
      <c r="C467" s="11" t="s">
        <v>6</v>
      </c>
      <c r="D467" s="5"/>
      <c r="E467" s="5" t="s">
        <v>193</v>
      </c>
      <c r="F467" s="11" t="s">
        <v>176</v>
      </c>
      <c r="G467" s="20">
        <f>_mixn4x</f>
        <v>46</v>
      </c>
      <c r="H467" s="18">
        <f>_tmixn4x</f>
        <v>0.70833333333333337</v>
      </c>
      <c r="I467" s="5"/>
      <c r="J467" s="49"/>
      <c r="K467" s="63"/>
    </row>
    <row r="468" spans="1:12" ht="12.75" customHeight="1">
      <c r="A468" s="35" t="s">
        <v>171</v>
      </c>
      <c r="B468" s="5" t="s">
        <v>386</v>
      </c>
      <c r="C468" s="11" t="s">
        <v>4</v>
      </c>
      <c r="D468" s="5"/>
      <c r="E468" s="5" t="s">
        <v>310</v>
      </c>
      <c r="F468" s="11" t="s">
        <v>4</v>
      </c>
      <c r="G468" s="20">
        <f>_mixn4x</f>
        <v>46</v>
      </c>
      <c r="H468" s="18">
        <f>_tmixn4x</f>
        <v>0.70833333333333337</v>
      </c>
      <c r="I468" s="5"/>
      <c r="J468" s="49">
        <v>6</v>
      </c>
      <c r="K468" s="63"/>
    </row>
    <row r="469" spans="1:12" ht="12.75" customHeight="1">
      <c r="A469" s="35" t="s">
        <v>171</v>
      </c>
      <c r="B469" s="5" t="s">
        <v>386</v>
      </c>
      <c r="C469" s="11" t="s">
        <v>4</v>
      </c>
      <c r="D469" s="5"/>
      <c r="E469" s="5" t="s">
        <v>192</v>
      </c>
      <c r="F469" s="11">
        <v>2</v>
      </c>
      <c r="G469" s="20">
        <f>_mixn4x</f>
        <v>46</v>
      </c>
      <c r="H469" s="18">
        <f>_tmixn4x</f>
        <v>0.70833333333333337</v>
      </c>
      <c r="I469" s="5"/>
      <c r="J469" s="49">
        <v>6</v>
      </c>
      <c r="K469" s="63"/>
      <c r="L469" s="26"/>
    </row>
    <row r="470" spans="1:12" ht="12.75" customHeight="1">
      <c r="A470" s="35" t="s">
        <v>171</v>
      </c>
      <c r="B470" s="5" t="s">
        <v>386</v>
      </c>
      <c r="C470" s="11" t="s">
        <v>4</v>
      </c>
      <c r="D470" s="5"/>
      <c r="E470" s="5" t="s">
        <v>184</v>
      </c>
      <c r="F470" s="11">
        <v>3</v>
      </c>
      <c r="G470" s="20">
        <f>_mixn4x</f>
        <v>46</v>
      </c>
      <c r="H470" s="18">
        <f>_tmixn4x</f>
        <v>0.70833333333333337</v>
      </c>
      <c r="I470" s="5"/>
      <c r="J470" s="49">
        <v>6</v>
      </c>
      <c r="K470" s="63"/>
      <c r="L470" s="26"/>
    </row>
    <row r="471" spans="1:12" ht="12.75" customHeight="1">
      <c r="A471" s="36" t="s">
        <v>171</v>
      </c>
      <c r="B471" s="37" t="s">
        <v>386</v>
      </c>
      <c r="C471" s="53" t="s">
        <v>4</v>
      </c>
      <c r="D471" s="37"/>
      <c r="E471" s="37" t="s">
        <v>171</v>
      </c>
      <c r="F471" s="53" t="s">
        <v>176</v>
      </c>
      <c r="G471" s="54">
        <f>_mixn4x</f>
        <v>46</v>
      </c>
      <c r="H471" s="55">
        <f>_tmixn4x</f>
        <v>0.70833333333333337</v>
      </c>
      <c r="I471" s="37"/>
      <c r="J471" s="57"/>
      <c r="K471" s="65">
        <f>SUM(J430:J471)</f>
        <v>159.5</v>
      </c>
      <c r="L471" s="65">
        <v>172.5</v>
      </c>
    </row>
    <row r="472" spans="1:12" ht="12.75" customHeight="1">
      <c r="A472" s="33" t="s">
        <v>53</v>
      </c>
      <c r="B472" s="34" t="s">
        <v>39</v>
      </c>
      <c r="C472" s="50"/>
      <c r="D472" s="34"/>
      <c r="E472" s="34" t="s">
        <v>300</v>
      </c>
      <c r="F472" s="50" t="s">
        <v>4</v>
      </c>
      <c r="G472" s="51">
        <f>ln2x</f>
        <v>40</v>
      </c>
      <c r="H472" s="46">
        <f>tln2x</f>
        <v>0.68055555555555547</v>
      </c>
      <c r="I472" s="34"/>
      <c r="J472" s="52">
        <v>4</v>
      </c>
      <c r="K472" s="62"/>
    </row>
    <row r="473" spans="1:12" ht="12.75" customHeight="1">
      <c r="A473" s="35" t="s">
        <v>53</v>
      </c>
      <c r="B473" s="5" t="s">
        <v>39</v>
      </c>
      <c r="D473" s="5"/>
      <c r="E473" s="5" t="s">
        <v>104</v>
      </c>
      <c r="F473" s="11" t="s">
        <v>3</v>
      </c>
      <c r="G473" s="20">
        <f>ln2x</f>
        <v>40</v>
      </c>
      <c r="H473" s="18">
        <f>tln2x</f>
        <v>0.68055555555555547</v>
      </c>
      <c r="I473" s="5"/>
      <c r="J473" s="49">
        <v>4</v>
      </c>
      <c r="K473" s="63"/>
    </row>
    <row r="474" spans="1:12" ht="12.75" customHeight="1">
      <c r="A474" s="35" t="s">
        <v>53</v>
      </c>
      <c r="B474" s="5" t="s">
        <v>79</v>
      </c>
      <c r="D474" s="5"/>
      <c r="E474" s="5" t="s">
        <v>105</v>
      </c>
      <c r="G474" s="20">
        <f>msa1x</f>
        <v>30</v>
      </c>
      <c r="H474" s="18">
        <f>tmsa1x</f>
        <v>0.63194444444444442</v>
      </c>
      <c r="I474" s="5"/>
      <c r="J474" s="49">
        <v>4</v>
      </c>
      <c r="K474" s="63"/>
    </row>
    <row r="475" spans="1:12" ht="12.75" customHeight="1">
      <c r="A475" s="35" t="s">
        <v>53</v>
      </c>
      <c r="B475" s="5" t="s">
        <v>109</v>
      </c>
      <c r="D475" s="5"/>
      <c r="E475" s="5" t="s">
        <v>106</v>
      </c>
      <c r="F475" s="11" t="s">
        <v>4</v>
      </c>
      <c r="G475" s="20">
        <f>msb2x</f>
        <v>41</v>
      </c>
      <c r="H475" s="18">
        <f>tmsb2x</f>
        <v>0.68402777777777779</v>
      </c>
      <c r="I475" s="5"/>
      <c r="J475" s="49">
        <v>4</v>
      </c>
      <c r="K475" s="63"/>
    </row>
    <row r="476" spans="1:12" s="26" customFormat="1">
      <c r="A476" s="35" t="s">
        <v>53</v>
      </c>
      <c r="B476" s="5" t="s">
        <v>109</v>
      </c>
      <c r="C476" s="11"/>
      <c r="D476" s="5"/>
      <c r="E476" s="5" t="s">
        <v>105</v>
      </c>
      <c r="F476" s="11" t="s">
        <v>3</v>
      </c>
      <c r="G476" s="20">
        <f>msb2x</f>
        <v>41</v>
      </c>
      <c r="H476" s="18">
        <f>tmsb2x</f>
        <v>0.68402777777777779</v>
      </c>
      <c r="I476" s="18"/>
      <c r="J476" s="49">
        <v>4</v>
      </c>
      <c r="K476" s="64"/>
    </row>
    <row r="477" spans="1:12" ht="12.75" customHeight="1">
      <c r="A477" s="35" t="s">
        <v>53</v>
      </c>
      <c r="B477" s="5" t="s">
        <v>299</v>
      </c>
      <c r="D477" s="5"/>
      <c r="E477" s="5" t="s">
        <v>300</v>
      </c>
      <c r="F477" s="11" t="s">
        <v>4</v>
      </c>
      <c r="G477" s="20">
        <f>mixsb4</f>
        <v>35</v>
      </c>
      <c r="H477" s="18">
        <f>tmixsb4</f>
        <v>0.65625</v>
      </c>
      <c r="I477" s="18"/>
      <c r="J477" s="49">
        <v>4</v>
      </c>
      <c r="K477" s="63"/>
    </row>
    <row r="478" spans="1:12" ht="12.75" customHeight="1">
      <c r="A478" s="35" t="s">
        <v>53</v>
      </c>
      <c r="B478" s="5" t="s">
        <v>299</v>
      </c>
      <c r="D478" s="5"/>
      <c r="E478" s="5" t="s">
        <v>106</v>
      </c>
      <c r="F478" s="11">
        <v>2</v>
      </c>
      <c r="G478" s="20">
        <f>mixsb4</f>
        <v>35</v>
      </c>
      <c r="H478" s="18">
        <f>tmixsb4</f>
        <v>0.65625</v>
      </c>
      <c r="I478" s="18"/>
      <c r="J478" s="49">
        <v>4</v>
      </c>
      <c r="K478" s="63"/>
    </row>
    <row r="479" spans="1:12" ht="12.75" customHeight="1">
      <c r="A479" s="35" t="s">
        <v>53</v>
      </c>
      <c r="B479" s="5" t="s">
        <v>299</v>
      </c>
      <c r="D479" s="5"/>
      <c r="E479" s="5" t="s">
        <v>105</v>
      </c>
      <c r="F479" s="11">
        <v>3</v>
      </c>
      <c r="G479" s="20">
        <f>mixsb4</f>
        <v>35</v>
      </c>
      <c r="H479" s="18">
        <f>tmixsb4</f>
        <v>0.65625</v>
      </c>
      <c r="I479" s="5"/>
      <c r="J479" s="49">
        <v>4</v>
      </c>
      <c r="K479" s="63"/>
    </row>
    <row r="480" spans="1:12" ht="12.75" customHeight="1">
      <c r="A480" s="35" t="s">
        <v>53</v>
      </c>
      <c r="B480" s="5" t="s">
        <v>299</v>
      </c>
      <c r="D480" s="5"/>
      <c r="E480" s="5" t="s">
        <v>104</v>
      </c>
      <c r="F480" s="11" t="s">
        <v>3</v>
      </c>
      <c r="G480" s="20">
        <f>mixsb4</f>
        <v>35</v>
      </c>
      <c r="H480" s="18">
        <f>tmixsb4</f>
        <v>0.65625</v>
      </c>
      <c r="I480" s="5"/>
      <c r="J480" s="49">
        <v>4</v>
      </c>
      <c r="K480" s="63"/>
    </row>
    <row r="481" spans="1:12" ht="12.75" customHeight="1">
      <c r="A481" s="36" t="s">
        <v>53</v>
      </c>
      <c r="B481" s="37" t="s">
        <v>299</v>
      </c>
      <c r="C481" s="53"/>
      <c r="D481" s="37"/>
      <c r="E481" s="37" t="s">
        <v>301</v>
      </c>
      <c r="F481" s="53" t="s">
        <v>5</v>
      </c>
      <c r="G481" s="54">
        <f>mixsb4</f>
        <v>35</v>
      </c>
      <c r="H481" s="55">
        <f>tmixsb4</f>
        <v>0.65625</v>
      </c>
      <c r="I481" s="56"/>
      <c r="J481" s="57"/>
      <c r="K481" s="68">
        <f>SUM(J472:J481)</f>
        <v>36</v>
      </c>
      <c r="L481" s="68">
        <f>SUM(K472:K481)</f>
        <v>36</v>
      </c>
    </row>
    <row r="482" spans="1:12" ht="12.75" customHeight="1">
      <c r="E482" s="10"/>
      <c r="G482" s="11"/>
      <c r="H482" s="18"/>
      <c r="I482" s="5"/>
    </row>
    <row r="483" spans="1:12" ht="12.75" customHeight="1">
      <c r="E483" s="10"/>
      <c r="G483" s="11"/>
      <c r="H483" s="18"/>
      <c r="I483" s="18"/>
    </row>
    <row r="484" spans="1:12" ht="12.75" customHeight="1">
      <c r="E484" s="10"/>
      <c r="G484" s="11"/>
      <c r="H484" s="18"/>
      <c r="I484" s="18"/>
    </row>
    <row r="485" spans="1:12" ht="12.75" customHeight="1">
      <c r="E485" s="10"/>
      <c r="G485" s="11"/>
      <c r="H485" s="18"/>
      <c r="I485" s="5"/>
    </row>
    <row r="486" spans="1:12" ht="12.75" customHeight="1">
      <c r="G486" s="11"/>
      <c r="H486" s="18"/>
      <c r="I486" s="18"/>
    </row>
    <row r="487" spans="1:12" ht="12.75" customHeight="1">
      <c r="E487" s="10"/>
      <c r="H487" s="18"/>
      <c r="I487" s="18"/>
    </row>
    <row r="488" spans="1:12" ht="12.75" customHeight="1">
      <c r="E488" s="10"/>
      <c r="H488" s="18"/>
      <c r="I488" s="18"/>
      <c r="J488" s="26"/>
      <c r="K488" s="28"/>
    </row>
    <row r="489" spans="1:12" ht="12.75" customHeight="1">
      <c r="B489" s="8"/>
      <c r="H489" s="18"/>
      <c r="I489" s="5"/>
    </row>
    <row r="490" spans="1:12" ht="12.75" customHeight="1">
      <c r="B490" s="8"/>
      <c r="H490" s="18"/>
      <c r="I490" s="5"/>
    </row>
    <row r="491" spans="1:12" ht="12.75" customHeight="1">
      <c r="B491" s="26"/>
      <c r="C491" s="47"/>
      <c r="D491" s="26"/>
      <c r="E491" s="5"/>
      <c r="F491" s="47"/>
      <c r="H491" s="18"/>
      <c r="I491" s="5"/>
    </row>
    <row r="492" spans="1:12" ht="12.75" customHeight="1">
      <c r="B492" s="26"/>
      <c r="C492" s="47"/>
      <c r="D492" s="26"/>
      <c r="F492" s="47"/>
      <c r="H492" s="18"/>
      <c r="I492" s="30"/>
    </row>
    <row r="493" spans="1:12" ht="12.75" customHeight="1">
      <c r="B493" s="26"/>
      <c r="C493" s="47"/>
      <c r="D493" s="26"/>
      <c r="E493" s="5"/>
      <c r="F493" s="47"/>
      <c r="H493" s="18"/>
      <c r="I493" s="26"/>
    </row>
    <row r="494" spans="1:12" ht="12.75" customHeight="1">
      <c r="B494" s="26"/>
      <c r="C494" s="47"/>
      <c r="D494" s="26"/>
      <c r="F494" s="47"/>
      <c r="H494" s="18"/>
      <c r="I494" s="18"/>
    </row>
    <row r="495" spans="1:12" ht="12.75" customHeight="1">
      <c r="H495" s="18"/>
      <c r="I495" s="5"/>
    </row>
    <row r="496" spans="1:12" ht="12.75" customHeight="1">
      <c r="B496" s="8"/>
      <c r="E496" s="10"/>
      <c r="H496" s="18"/>
      <c r="I496" s="5"/>
    </row>
    <row r="497" spans="2:11" ht="12.75" customHeight="1">
      <c r="B497" s="8"/>
      <c r="H497" s="18"/>
      <c r="I497" s="18"/>
    </row>
    <row r="498" spans="2:11" ht="12.75" customHeight="1">
      <c r="B498" s="8"/>
      <c r="H498" s="18"/>
      <c r="I498" s="18"/>
    </row>
    <row r="499" spans="2:11" ht="12.75" customHeight="1">
      <c r="B499" s="9"/>
      <c r="E499" s="10"/>
      <c r="H499" s="18"/>
      <c r="I499" s="5"/>
    </row>
    <row r="500" spans="2:11" ht="12.75" customHeight="1">
      <c r="B500" s="9"/>
      <c r="E500" s="10"/>
      <c r="H500" s="18"/>
      <c r="I500" s="5"/>
      <c r="J500" s="8"/>
    </row>
    <row r="501" spans="2:11" ht="12.75" customHeight="1">
      <c r="B501" s="9"/>
      <c r="E501" s="10"/>
      <c r="H501" s="18"/>
      <c r="I501" s="5"/>
    </row>
    <row r="502" spans="2:11" ht="12.75" customHeight="1">
      <c r="B502" s="9"/>
      <c r="E502" s="10"/>
      <c r="H502" s="18"/>
      <c r="I502" s="18"/>
    </row>
    <row r="503" spans="2:11" ht="12.75" customHeight="1">
      <c r="B503" s="9"/>
      <c r="E503" s="10"/>
      <c r="H503" s="18"/>
      <c r="I503" s="18"/>
    </row>
    <row r="504" spans="2:11" ht="12.75" customHeight="1">
      <c r="B504" s="9"/>
      <c r="E504" s="10"/>
      <c r="H504" s="18"/>
      <c r="I504" s="5"/>
    </row>
    <row r="505" spans="2:11" ht="12.75" customHeight="1">
      <c r="B505" s="8"/>
      <c r="E505" s="10"/>
      <c r="H505" s="18"/>
      <c r="I505" s="18"/>
    </row>
    <row r="506" spans="2:11" ht="12.75" customHeight="1">
      <c r="B506" s="8"/>
      <c r="E506" s="10"/>
      <c r="H506" s="18"/>
      <c r="I506" s="5"/>
      <c r="J506" s="26"/>
      <c r="K506" s="28"/>
    </row>
    <row r="507" spans="2:11" ht="12.75" customHeight="1">
      <c r="B507" s="8"/>
      <c r="E507" s="10"/>
      <c r="H507" s="18"/>
      <c r="I507" s="5"/>
    </row>
    <row r="508" spans="2:11" ht="12.75" customHeight="1">
      <c r="B508" s="8"/>
      <c r="E508" s="10"/>
      <c r="H508" s="18"/>
      <c r="I508" s="5"/>
      <c r="K508" s="28"/>
    </row>
    <row r="509" spans="2:11" ht="12.75" customHeight="1">
      <c r="B509" s="8"/>
      <c r="E509" s="10"/>
      <c r="H509" s="18"/>
      <c r="I509" s="5"/>
    </row>
    <row r="510" spans="2:11" ht="12.75" customHeight="1">
      <c r="B510" s="8"/>
      <c r="E510" s="10"/>
      <c r="H510" s="18"/>
      <c r="I510" s="5"/>
    </row>
    <row r="511" spans="2:11" ht="12.75" customHeight="1">
      <c r="B511" s="8"/>
      <c r="E511" s="10"/>
      <c r="H511" s="18"/>
      <c r="I511" s="26"/>
    </row>
    <row r="512" spans="2:11" ht="12.75" customHeight="1">
      <c r="B512" s="8"/>
      <c r="E512" s="10"/>
      <c r="H512" s="18"/>
      <c r="I512" s="18"/>
      <c r="K512" s="28"/>
    </row>
    <row r="513" spans="2:11" ht="12.75" customHeight="1">
      <c r="B513" s="8"/>
      <c r="E513" s="10"/>
      <c r="H513" s="18"/>
      <c r="I513" s="18"/>
    </row>
    <row r="514" spans="2:11" ht="12.75" customHeight="1">
      <c r="B514" s="8"/>
      <c r="E514" s="10"/>
      <c r="H514" s="18"/>
      <c r="I514" s="5"/>
    </row>
    <row r="515" spans="2:11" ht="12.75" customHeight="1">
      <c r="B515" s="8"/>
      <c r="E515" s="10"/>
      <c r="H515" s="18"/>
      <c r="I515" s="5"/>
    </row>
    <row r="516" spans="2:11" ht="12.75" customHeight="1">
      <c r="B516" s="8"/>
      <c r="E516" s="10"/>
      <c r="H516" s="18"/>
      <c r="I516" s="5"/>
    </row>
    <row r="517" spans="2:11" ht="12.75" customHeight="1">
      <c r="B517" s="8"/>
      <c r="E517" s="10"/>
      <c r="H517" s="18"/>
      <c r="I517" s="26"/>
    </row>
    <row r="518" spans="2:11" ht="12.75" customHeight="1">
      <c r="B518" s="8"/>
      <c r="E518" s="10"/>
      <c r="H518" s="18"/>
      <c r="I518" s="5"/>
    </row>
    <row r="519" spans="2:11" ht="12.75" customHeight="1">
      <c r="B519" s="8"/>
      <c r="E519" s="10"/>
      <c r="H519" s="18"/>
      <c r="I519" s="18"/>
    </row>
    <row r="520" spans="2:11" ht="12.75" customHeight="1">
      <c r="B520" s="8"/>
      <c r="H520" s="18"/>
      <c r="I520" s="5"/>
    </row>
    <row r="521" spans="2:11" ht="12.75" customHeight="1">
      <c r="B521" s="8"/>
      <c r="H521" s="18"/>
      <c r="I521" s="18"/>
      <c r="J521" s="10"/>
    </row>
    <row r="522" spans="2:11" ht="12.75" customHeight="1">
      <c r="B522" s="8"/>
      <c r="H522" s="18"/>
      <c r="I522" s="18"/>
    </row>
    <row r="523" spans="2:11" ht="12.75" customHeight="1">
      <c r="B523" s="8"/>
      <c r="H523" s="18"/>
      <c r="I523" s="18"/>
    </row>
    <row r="524" spans="2:11" ht="12.75" customHeight="1">
      <c r="B524" s="8"/>
      <c r="H524" s="18"/>
      <c r="I524" s="18"/>
    </row>
    <row r="525" spans="2:11" ht="12.75" customHeight="1">
      <c r="B525" s="8"/>
      <c r="H525" s="18"/>
      <c r="I525" s="26"/>
      <c r="J525" s="26"/>
      <c r="K525" s="28"/>
    </row>
    <row r="526" spans="2:11" ht="12.75" customHeight="1">
      <c r="B526" s="8"/>
      <c r="H526" s="18"/>
      <c r="I526" s="18"/>
    </row>
    <row r="527" spans="2:11" ht="12.75" customHeight="1">
      <c r="B527" s="8"/>
      <c r="H527" s="18"/>
      <c r="I527" s="5"/>
    </row>
    <row r="528" spans="2:11" ht="12.75" customHeight="1">
      <c r="B528" s="8"/>
      <c r="H528" s="18"/>
      <c r="I528" s="5"/>
    </row>
    <row r="529" spans="2:11" ht="12.75" customHeight="1">
      <c r="B529" s="8"/>
      <c r="H529" s="18"/>
      <c r="I529" s="18"/>
    </row>
    <row r="530" spans="2:11" ht="12.75" customHeight="1">
      <c r="B530" s="8"/>
      <c r="H530" s="18"/>
      <c r="I530" s="5"/>
    </row>
    <row r="531" spans="2:11" ht="12.75" customHeight="1">
      <c r="B531" s="8"/>
      <c r="H531" s="18"/>
      <c r="I531" s="18"/>
    </row>
    <row r="532" spans="2:11" ht="12.75" customHeight="1">
      <c r="B532" s="8"/>
      <c r="H532" s="18"/>
      <c r="I532" s="5"/>
      <c r="J532" s="26"/>
      <c r="K532" s="28"/>
    </row>
    <row r="533" spans="2:11" ht="12.75" customHeight="1">
      <c r="B533" s="8"/>
      <c r="H533" s="18"/>
      <c r="I533" s="18"/>
    </row>
    <row r="534" spans="2:11" ht="12.75" customHeight="1">
      <c r="B534" s="8"/>
      <c r="H534" s="18"/>
      <c r="I534" s="5"/>
      <c r="K534" s="28"/>
    </row>
    <row r="535" spans="2:11" ht="12.75" customHeight="1">
      <c r="B535" s="8"/>
      <c r="H535" s="18"/>
      <c r="I535" s="18"/>
    </row>
    <row r="536" spans="2:11" ht="12.75" customHeight="1">
      <c r="B536" s="8"/>
      <c r="H536" s="18"/>
      <c r="I536" s="18"/>
    </row>
    <row r="537" spans="2:11" ht="12.75" customHeight="1">
      <c r="B537" s="8"/>
      <c r="H537" s="18"/>
      <c r="I537" s="5"/>
    </row>
    <row r="538" spans="2:11" ht="12.75" customHeight="1">
      <c r="E538" s="10"/>
      <c r="H538" s="18"/>
      <c r="I538" s="18"/>
    </row>
    <row r="539" spans="2:11" ht="12.75" customHeight="1">
      <c r="E539" s="10"/>
      <c r="H539" s="18"/>
      <c r="I539" s="18"/>
      <c r="K539" s="69"/>
    </row>
    <row r="540" spans="2:11" ht="12.75" customHeight="1">
      <c r="E540" s="10"/>
      <c r="H540" s="18"/>
      <c r="I540" s="5"/>
    </row>
    <row r="541" spans="2:11" ht="12.75" customHeight="1">
      <c r="E541" s="10"/>
      <c r="H541" s="18"/>
      <c r="I541" s="18"/>
      <c r="K541" s="28"/>
    </row>
    <row r="542" spans="2:11" ht="12.75" customHeight="1">
      <c r="E542" s="10"/>
      <c r="H542" s="18"/>
      <c r="I542" s="5"/>
    </row>
    <row r="543" spans="2:11" ht="12.75" customHeight="1">
      <c r="B543" s="8"/>
      <c r="H543" s="18"/>
      <c r="I543" s="5"/>
      <c r="K543" s="28"/>
    </row>
    <row r="544" spans="2:11" ht="12.75" customHeight="1">
      <c r="B544" s="8"/>
      <c r="H544" s="18"/>
      <c r="I544" s="18"/>
    </row>
    <row r="545" spans="2:11" ht="12.75" customHeight="1">
      <c r="B545" s="8"/>
      <c r="H545" s="18"/>
      <c r="I545" s="5"/>
    </row>
    <row r="546" spans="2:11" ht="12.75" customHeight="1">
      <c r="B546" s="8"/>
      <c r="H546" s="18"/>
      <c r="I546" s="18"/>
      <c r="K546" s="28"/>
    </row>
    <row r="547" spans="2:11" ht="12.75" customHeight="1">
      <c r="B547" s="8"/>
      <c r="H547" s="18"/>
      <c r="I547" s="18"/>
    </row>
    <row r="548" spans="2:11" ht="12.75" customHeight="1">
      <c r="B548" s="8"/>
      <c r="H548" s="18"/>
      <c r="I548" s="18"/>
    </row>
    <row r="549" spans="2:11" ht="12.75" customHeight="1">
      <c r="B549" s="8"/>
      <c r="H549" s="18"/>
      <c r="I549" s="5"/>
      <c r="J549" s="26"/>
      <c r="K549" s="28"/>
    </row>
    <row r="550" spans="2:11" ht="12.75" customHeight="1">
      <c r="B550" s="8"/>
      <c r="H550" s="18"/>
      <c r="I550" s="5"/>
    </row>
    <row r="551" spans="2:11" ht="12.75" customHeight="1">
      <c r="B551" s="8"/>
      <c r="H551" s="18"/>
      <c r="I551" s="5"/>
    </row>
    <row r="552" spans="2:11" ht="12.75" customHeight="1">
      <c r="B552" s="8"/>
      <c r="E552" s="10"/>
      <c r="H552" s="18"/>
      <c r="I552" s="18"/>
    </row>
    <row r="553" spans="2:11" ht="12.75" customHeight="1">
      <c r="B553" s="8"/>
      <c r="E553" s="10"/>
      <c r="H553" s="18"/>
      <c r="I553" s="5"/>
    </row>
    <row r="554" spans="2:11" ht="12.75" customHeight="1">
      <c r="H554" s="18"/>
      <c r="I554" s="5"/>
    </row>
    <row r="555" spans="2:11" ht="12.75" customHeight="1">
      <c r="H555" s="18"/>
      <c r="I555" s="5"/>
    </row>
    <row r="556" spans="2:11" ht="12.75" customHeight="1">
      <c r="E556" s="5"/>
      <c r="H556" s="18"/>
      <c r="I556" s="5"/>
    </row>
    <row r="557" spans="2:11" ht="12.75" customHeight="1">
      <c r="E557" s="5"/>
      <c r="H557" s="18"/>
      <c r="I557" s="5"/>
    </row>
    <row r="558" spans="2:11" ht="12.75" customHeight="1">
      <c r="B558" s="8"/>
      <c r="C558" s="47"/>
      <c r="D558" s="26"/>
      <c r="H558" s="18"/>
      <c r="I558" s="5"/>
    </row>
    <row r="559" spans="2:11" ht="12.75" customHeight="1">
      <c r="B559" s="8"/>
      <c r="C559" s="47"/>
      <c r="D559" s="26"/>
      <c r="E559" s="26"/>
      <c r="H559" s="18"/>
      <c r="I559" s="18"/>
    </row>
    <row r="560" spans="2:11" ht="12.75" customHeight="1">
      <c r="B560" s="26"/>
      <c r="C560" s="47"/>
      <c r="D560" s="26"/>
      <c r="E560" s="5"/>
      <c r="F560" s="47"/>
      <c r="H560" s="18"/>
      <c r="I560" s="5"/>
    </row>
    <row r="561" spans="2:11" ht="12.75" customHeight="1">
      <c r="B561" s="26"/>
      <c r="C561" s="47"/>
      <c r="D561" s="26"/>
      <c r="E561" s="5"/>
      <c r="F561" s="47"/>
      <c r="H561" s="18"/>
      <c r="I561" s="5"/>
    </row>
    <row r="562" spans="2:11" ht="12.75" customHeight="1">
      <c r="H562" s="18"/>
      <c r="I562" s="5"/>
    </row>
    <row r="563" spans="2:11" ht="12.75" customHeight="1">
      <c r="H563" s="18"/>
      <c r="I563" s="5"/>
    </row>
    <row r="564" spans="2:11" ht="12.75" customHeight="1">
      <c r="H564" s="18"/>
      <c r="I564" s="18"/>
    </row>
    <row r="565" spans="2:11" ht="12.75" customHeight="1">
      <c r="H565" s="18"/>
      <c r="I565" s="18"/>
    </row>
    <row r="566" spans="2:11" ht="12.75" customHeight="1">
      <c r="H566" s="18"/>
      <c r="I566" s="5"/>
      <c r="K566" s="28"/>
    </row>
    <row r="567" spans="2:11" ht="12.75" customHeight="1">
      <c r="H567" s="18"/>
      <c r="I567" s="18"/>
    </row>
    <row r="568" spans="2:11" ht="12.75" customHeight="1">
      <c r="E568" s="12"/>
      <c r="H568" s="18"/>
      <c r="I568" s="5"/>
    </row>
    <row r="569" spans="2:11" ht="12.75" customHeight="1">
      <c r="E569" s="12"/>
      <c r="H569" s="18"/>
      <c r="I569" s="5"/>
    </row>
    <row r="570" spans="2:11" ht="12.75" customHeight="1">
      <c r="H570" s="18"/>
      <c r="I570" s="18"/>
      <c r="J570" s="8"/>
    </row>
    <row r="571" spans="2:11" ht="12.75" customHeight="1">
      <c r="E571" s="12"/>
      <c r="F571" s="14"/>
      <c r="H571" s="18"/>
      <c r="I571" s="18"/>
    </row>
    <row r="572" spans="2:11" ht="12.75" customHeight="1">
      <c r="E572" s="12"/>
      <c r="H572" s="18"/>
      <c r="I572" s="18"/>
    </row>
    <row r="573" spans="2:11" ht="12.75" customHeight="1">
      <c r="B573" s="8"/>
      <c r="H573" s="18"/>
      <c r="I573" s="5"/>
    </row>
    <row r="574" spans="2:11" ht="12.75" customHeight="1">
      <c r="B574" s="8"/>
      <c r="H574" s="18"/>
      <c r="I574" s="5"/>
    </row>
    <row r="575" spans="2:11" ht="12.75" customHeight="1">
      <c r="B575" s="8"/>
      <c r="H575" s="18"/>
      <c r="I575" s="5"/>
    </row>
    <row r="576" spans="2:11" ht="12.75" customHeight="1">
      <c r="B576" s="8"/>
      <c r="E576" s="10"/>
      <c r="H576" s="18"/>
      <c r="I576" s="29"/>
    </row>
    <row r="577" spans="1:11" ht="12.75" customHeight="1">
      <c r="B577" s="8"/>
      <c r="H577" s="18"/>
      <c r="I577" s="5"/>
    </row>
    <row r="578" spans="1:11" ht="12.75" customHeight="1">
      <c r="B578" s="8"/>
      <c r="H578" s="18"/>
      <c r="I578" s="5"/>
    </row>
    <row r="579" spans="1:11" s="26" customFormat="1">
      <c r="A579" s="5"/>
      <c r="B579" s="8"/>
      <c r="C579" s="11"/>
      <c r="D579" s="20"/>
      <c r="E579" s="8"/>
      <c r="F579" s="11"/>
      <c r="G579" s="20"/>
      <c r="H579" s="18"/>
      <c r="I579" s="5"/>
      <c r="J579" s="5"/>
      <c r="K579" s="45"/>
    </row>
    <row r="580" spans="1:11" s="26" customFormat="1">
      <c r="A580" s="5"/>
      <c r="B580" s="8"/>
      <c r="C580" s="11"/>
      <c r="D580" s="20"/>
      <c r="E580" s="8"/>
      <c r="F580" s="11"/>
      <c r="G580" s="20"/>
      <c r="H580" s="18"/>
      <c r="I580" s="18"/>
      <c r="J580" s="5"/>
      <c r="K580" s="45"/>
    </row>
    <row r="581" spans="1:11" s="26" customFormat="1">
      <c r="A581" s="5"/>
      <c r="B581" s="8"/>
      <c r="C581" s="11"/>
      <c r="D581" s="20"/>
      <c r="E581" s="8"/>
      <c r="F581" s="14"/>
      <c r="G581" s="20"/>
      <c r="H581" s="18"/>
      <c r="J581" s="5"/>
      <c r="K581" s="45"/>
    </row>
    <row r="582" spans="1:11" s="26" customFormat="1">
      <c r="A582" s="5"/>
      <c r="B582" s="8"/>
      <c r="C582" s="11"/>
      <c r="D582" s="20"/>
      <c r="E582" s="8"/>
      <c r="F582" s="14"/>
      <c r="G582" s="20"/>
      <c r="H582" s="18"/>
      <c r="I582" s="5"/>
      <c r="J582" s="5"/>
      <c r="K582" s="45"/>
    </row>
    <row r="583" spans="1:11" s="26" customFormat="1">
      <c r="A583" s="5"/>
      <c r="B583" s="8"/>
      <c r="C583" s="11"/>
      <c r="D583" s="20"/>
      <c r="E583" s="10"/>
      <c r="F583" s="11"/>
      <c r="G583" s="20"/>
      <c r="H583" s="18"/>
      <c r="I583" s="18"/>
      <c r="J583" s="5"/>
      <c r="K583" s="45"/>
    </row>
    <row r="584" spans="1:11" s="26" customFormat="1">
      <c r="A584" s="5"/>
      <c r="B584" s="8"/>
      <c r="C584" s="11"/>
      <c r="D584" s="20"/>
      <c r="E584" s="10"/>
      <c r="F584" s="11"/>
      <c r="G584" s="20"/>
      <c r="H584" s="18"/>
      <c r="I584" s="5"/>
      <c r="J584" s="5"/>
      <c r="K584" s="45"/>
    </row>
    <row r="585" spans="1:11" s="26" customFormat="1">
      <c r="A585" s="5"/>
      <c r="B585" s="8"/>
      <c r="C585" s="11"/>
      <c r="D585" s="20"/>
      <c r="E585" s="10"/>
      <c r="F585" s="11"/>
      <c r="G585" s="20"/>
      <c r="H585" s="18"/>
      <c r="I585" s="5"/>
      <c r="J585" s="5"/>
      <c r="K585" s="45"/>
    </row>
    <row r="586" spans="1:11" s="26" customFormat="1">
      <c r="A586" s="5"/>
      <c r="B586" s="8"/>
      <c r="C586" s="11"/>
      <c r="D586" s="20"/>
      <c r="E586" s="8"/>
      <c r="F586" s="11"/>
      <c r="G586" s="20"/>
      <c r="H586" s="18"/>
      <c r="I586" s="5"/>
      <c r="J586" s="5"/>
      <c r="K586" s="45"/>
    </row>
    <row r="587" spans="1:11" s="26" customFormat="1">
      <c r="A587" s="5"/>
      <c r="B587" s="8"/>
      <c r="C587" s="11"/>
      <c r="D587" s="20"/>
      <c r="E587" s="10"/>
      <c r="F587" s="11"/>
      <c r="G587" s="20"/>
      <c r="H587" s="18"/>
      <c r="I587" s="18"/>
      <c r="J587" s="5"/>
      <c r="K587" s="45"/>
    </row>
    <row r="588" spans="1:11" s="26" customFormat="1">
      <c r="A588" s="5"/>
      <c r="B588" s="5"/>
      <c r="C588" s="11"/>
      <c r="D588" s="20"/>
      <c r="E588" s="10"/>
      <c r="F588" s="11"/>
      <c r="G588" s="20"/>
      <c r="H588" s="18"/>
      <c r="I588" s="5"/>
      <c r="J588" s="5"/>
      <c r="K588" s="45"/>
    </row>
    <row r="589" spans="1:11" s="26" customFormat="1">
      <c r="A589" s="5"/>
      <c r="B589" s="5"/>
      <c r="C589" s="11"/>
      <c r="D589" s="20"/>
      <c r="E589" s="10"/>
      <c r="F589" s="11"/>
      <c r="G589" s="20"/>
      <c r="H589" s="18"/>
      <c r="J589" s="5"/>
      <c r="K589" s="28"/>
    </row>
    <row r="590" spans="1:11" s="26" customFormat="1">
      <c r="A590" s="5"/>
      <c r="B590" s="5"/>
      <c r="C590" s="11"/>
      <c r="D590" s="20"/>
      <c r="E590" s="8"/>
      <c r="F590" s="11"/>
      <c r="G590" s="20"/>
      <c r="H590" s="18"/>
      <c r="I590" s="5"/>
      <c r="J590" s="5"/>
      <c r="K590" s="28"/>
    </row>
    <row r="591" spans="1:11" s="26" customFormat="1">
      <c r="A591" s="5"/>
      <c r="B591" s="5"/>
      <c r="C591" s="11"/>
      <c r="D591" s="20"/>
      <c r="E591" s="10"/>
      <c r="F591" s="11"/>
      <c r="G591" s="20"/>
      <c r="H591" s="18"/>
      <c r="I591" s="5"/>
      <c r="K591" s="45"/>
    </row>
    <row r="592" spans="1:11" s="26" customFormat="1">
      <c r="A592" s="5"/>
      <c r="B592" s="5"/>
      <c r="C592" s="11"/>
      <c r="D592" s="20"/>
      <c r="E592" s="8"/>
      <c r="F592" s="11"/>
      <c r="G592" s="20"/>
      <c r="H592" s="18"/>
      <c r="I592" s="18"/>
      <c r="J592" s="5"/>
      <c r="K592" s="45"/>
    </row>
    <row r="593" spans="2:11" ht="12.75" customHeight="1">
      <c r="E593" s="10"/>
      <c r="H593" s="18"/>
      <c r="I593" s="5"/>
    </row>
    <row r="594" spans="2:11" ht="12.75" customHeight="1">
      <c r="H594" s="18"/>
      <c r="I594" s="5"/>
    </row>
    <row r="595" spans="2:11" ht="12.75" customHeight="1">
      <c r="H595" s="18"/>
      <c r="I595" s="26"/>
    </row>
    <row r="596" spans="2:11" ht="12.75" customHeight="1">
      <c r="H596" s="18"/>
      <c r="I596" s="26"/>
    </row>
    <row r="597" spans="2:11" ht="12.75" customHeight="1">
      <c r="H597" s="18"/>
      <c r="I597" s="5"/>
    </row>
    <row r="598" spans="2:11" ht="12.75" customHeight="1">
      <c r="H598" s="18"/>
      <c r="I598" s="5"/>
    </row>
    <row r="599" spans="2:11" ht="12.75" customHeight="1">
      <c r="E599" s="5"/>
      <c r="H599" s="18"/>
      <c r="I599" s="18"/>
    </row>
    <row r="600" spans="2:11" ht="12.75" customHeight="1">
      <c r="E600" s="5"/>
      <c r="H600" s="18"/>
      <c r="I600" s="18"/>
    </row>
    <row r="601" spans="2:11" ht="12.75" customHeight="1">
      <c r="E601" s="5"/>
      <c r="H601" s="18"/>
      <c r="I601" s="5"/>
      <c r="J601" s="26"/>
      <c r="K601" s="28"/>
    </row>
    <row r="602" spans="2:11" ht="12.75" customHeight="1">
      <c r="E602" s="5"/>
      <c r="H602" s="18"/>
      <c r="I602" s="5"/>
    </row>
    <row r="603" spans="2:11" ht="12.75" customHeight="1">
      <c r="E603" s="5"/>
      <c r="H603" s="18"/>
      <c r="I603" s="18"/>
    </row>
    <row r="604" spans="2:11" ht="12.75" customHeight="1">
      <c r="B604" s="8"/>
      <c r="H604" s="18"/>
      <c r="I604" s="5"/>
    </row>
    <row r="605" spans="2:11" ht="12.75" customHeight="1">
      <c r="B605" s="8"/>
      <c r="H605" s="18"/>
      <c r="I605" s="18"/>
    </row>
    <row r="606" spans="2:11" ht="12.75" customHeight="1">
      <c r="B606" s="8"/>
      <c r="H606" s="18"/>
      <c r="I606" s="18"/>
    </row>
    <row r="607" spans="2:11" ht="12.75" customHeight="1">
      <c r="B607" s="8"/>
      <c r="H607" s="18"/>
      <c r="I607" s="5"/>
    </row>
    <row r="608" spans="2:11" ht="12.75" customHeight="1">
      <c r="B608" s="8"/>
      <c r="H608" s="18"/>
      <c r="I608" s="5"/>
    </row>
    <row r="614" spans="2:9" ht="12.75" customHeight="1">
      <c r="B614" s="8"/>
      <c r="H614" s="48"/>
      <c r="I614" s="18"/>
    </row>
    <row r="615" spans="2:9" ht="12.75" customHeight="1">
      <c r="B615" s="8"/>
      <c r="H615" s="48"/>
      <c r="I615" s="18"/>
    </row>
    <row r="616" spans="2:9" ht="12.75" customHeight="1">
      <c r="B616" s="8"/>
      <c r="H616" s="48"/>
      <c r="I616" s="18"/>
    </row>
    <row r="617" spans="2:9" ht="12.75" customHeight="1">
      <c r="B617" s="8"/>
      <c r="H617" s="48"/>
      <c r="I617" s="18"/>
    </row>
    <row r="618" spans="2:9" ht="12.75" customHeight="1">
      <c r="B618" s="8"/>
      <c r="H618" s="48"/>
      <c r="I618" s="18"/>
    </row>
    <row r="619" spans="2:9" ht="12.75" customHeight="1">
      <c r="B619" s="8"/>
      <c r="H619" s="48"/>
      <c r="I619" s="18"/>
    </row>
    <row r="620" spans="2:9" ht="12.75" customHeight="1">
      <c r="B620" s="8"/>
      <c r="H620" s="48"/>
      <c r="I620" s="18"/>
    </row>
    <row r="621" spans="2:9" ht="12.75" customHeight="1">
      <c r="B621" s="8"/>
      <c r="H621" s="48"/>
      <c r="I621" s="18"/>
    </row>
    <row r="622" spans="2:9" ht="12.75" customHeight="1">
      <c r="B622" s="8"/>
      <c r="H622" s="48"/>
      <c r="I622" s="18"/>
    </row>
    <row r="623" spans="2:9" ht="12.75" customHeight="1">
      <c r="B623" s="8"/>
      <c r="H623" s="48"/>
      <c r="I623" s="18"/>
    </row>
    <row r="624" spans="2:9" ht="12.75" customHeight="1">
      <c r="B624" s="8"/>
      <c r="H624" s="48"/>
      <c r="I624" s="18"/>
    </row>
    <row r="625" spans="2:9" ht="12.75" customHeight="1">
      <c r="B625" s="8"/>
      <c r="H625" s="48"/>
      <c r="I625" s="18"/>
    </row>
    <row r="626" spans="2:9" ht="12.75" customHeight="1">
      <c r="B626" s="8"/>
      <c r="H626" s="48"/>
      <c r="I626" s="18"/>
    </row>
    <row r="627" spans="2:9" ht="12.75" customHeight="1">
      <c r="B627" s="8"/>
      <c r="H627" s="48"/>
      <c r="I627" s="18"/>
    </row>
    <row r="628" spans="2:9" ht="12.75" customHeight="1">
      <c r="B628" s="8"/>
      <c r="H628" s="48"/>
      <c r="I628" s="18"/>
    </row>
    <row r="629" spans="2:9" ht="12.75" customHeight="1">
      <c r="B629" s="8"/>
      <c r="H629" s="48"/>
      <c r="I629" s="18"/>
    </row>
    <row r="630" spans="2:9" ht="12.75" customHeight="1">
      <c r="B630" s="8"/>
      <c r="H630" s="48"/>
      <c r="I630" s="18"/>
    </row>
    <row r="631" spans="2:9" ht="12.75" customHeight="1">
      <c r="B631" s="8"/>
      <c r="H631" s="48"/>
      <c r="I631" s="18"/>
    </row>
    <row r="632" spans="2:9" ht="12.75" customHeight="1">
      <c r="B632" s="8"/>
      <c r="H632" s="48"/>
      <c r="I632" s="18"/>
    </row>
    <row r="633" spans="2:9" ht="12.75" customHeight="1">
      <c r="B633" s="8"/>
      <c r="H633" s="48"/>
      <c r="I633" s="18"/>
    </row>
    <row r="634" spans="2:9" ht="12.75" customHeight="1">
      <c r="B634" s="9"/>
      <c r="H634" s="48"/>
      <c r="I634" s="18"/>
    </row>
    <row r="635" spans="2:9" ht="12.75" customHeight="1">
      <c r="B635" s="9"/>
      <c r="H635" s="48"/>
      <c r="I635" s="18"/>
    </row>
    <row r="636" spans="2:9" ht="12.75" customHeight="1">
      <c r="H636" s="48"/>
      <c r="I636" s="18"/>
    </row>
    <row r="637" spans="2:9" ht="12.75" customHeight="1">
      <c r="B637" s="9"/>
      <c r="H637" s="48"/>
      <c r="I637" s="18"/>
    </row>
    <row r="638" spans="2:9" ht="12.75" customHeight="1">
      <c r="B638" s="9"/>
      <c r="H638" s="48"/>
      <c r="I638" s="18"/>
    </row>
    <row r="639" spans="2:9" ht="12.75" customHeight="1">
      <c r="B639" s="9"/>
      <c r="H639" s="48"/>
      <c r="I639" s="18"/>
    </row>
  </sheetData>
  <sortState ref="A2:M639">
    <sortCondition ref="A2:A639"/>
    <sortCondition ref="B2:B639"/>
    <sortCondition ref="C2:C639"/>
    <sortCondition ref="F2:F639"/>
  </sortState>
  <phoneticPr fontId="0" type="noConversion"/>
  <conditionalFormatting sqref="D682:D65763 D639:E639 D656:D680 E614:E638 E640:E655 E596">
    <cfRule type="cellIs" dxfId="3" priority="583" stopIfTrue="1" operator="equal">
      <formula>19</formula>
    </cfRule>
  </conditionalFormatting>
  <conditionalFormatting sqref="H614:H65763">
    <cfRule type="cellIs" dxfId="2" priority="584" stopIfTrue="1" operator="between">
      <formula>1</formula>
      <formula>4</formula>
    </cfRule>
    <cfRule type="cellIs" dxfId="1" priority="585" stopIfTrue="1" operator="equal">
      <formula>5</formula>
    </cfRule>
    <cfRule type="cellIs" dxfId="0" priority="586" stopIfTrue="1" operator="equal">
      <formula>6</formula>
    </cfRule>
  </conditionalFormatting>
  <printOptions headings="1" gridLines="1"/>
  <pageMargins left="0.55118110236220474" right="0.55118110236220474" top="0.78740157480314965" bottom="0.78740157480314965" header="0.51181102362204722" footer="0.51181102362204722"/>
  <pageSetup paperSize="9" scale="63" fitToHeight="0" orientation="portrait" horizontalDpi="300" verticalDpi="300" r:id="rId1"/>
  <headerFooter alignWithMargins="0"/>
  <ignoredErrors>
    <ignoredError sqref="G1:H1 G661:H1048576" unlocked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0"/>
  <dimension ref="A1:C47"/>
  <sheetViews>
    <sheetView topLeftCell="A19" workbookViewId="0">
      <selection sqref="A1:C47"/>
    </sheetView>
  </sheetViews>
  <sheetFormatPr defaultRowHeight="12.75"/>
  <cols>
    <col min="2" max="2" width="22.85546875" customWidth="1"/>
  </cols>
  <sheetData>
    <row r="1" spans="1:3" s="42" customFormat="1">
      <c r="A1" s="40" t="s">
        <v>390</v>
      </c>
      <c r="B1" s="41" t="s">
        <v>1</v>
      </c>
      <c r="C1" s="40" t="s">
        <v>389</v>
      </c>
    </row>
    <row r="2" spans="1:3">
      <c r="A2" s="6">
        <v>1</v>
      </c>
      <c r="B2" s="5" t="s">
        <v>391</v>
      </c>
      <c r="C2" s="7">
        <v>0.5</v>
      </c>
    </row>
    <row r="3" spans="1:3">
      <c r="A3" s="6">
        <v>2</v>
      </c>
      <c r="B3" s="1" t="s">
        <v>427</v>
      </c>
      <c r="C3" s="7">
        <v>0.50347222222222221</v>
      </c>
    </row>
    <row r="4" spans="1:3">
      <c r="A4" s="6">
        <v>3</v>
      </c>
      <c r="B4" s="1" t="s">
        <v>428</v>
      </c>
      <c r="C4" s="7">
        <v>0.51041666666666663</v>
      </c>
    </row>
    <row r="5" spans="1:3">
      <c r="A5" s="6">
        <v>4</v>
      </c>
      <c r="B5" s="1" t="s">
        <v>429</v>
      </c>
      <c r="C5" s="7">
        <v>0.51388888888888895</v>
      </c>
    </row>
    <row r="6" spans="1:3">
      <c r="A6" s="6">
        <v>5</v>
      </c>
      <c r="B6" s="1" t="s">
        <v>430</v>
      </c>
      <c r="C6" s="7">
        <v>0.51736111111111105</v>
      </c>
    </row>
    <row r="7" spans="1:3">
      <c r="A7" s="6">
        <v>6</v>
      </c>
      <c r="B7" s="1" t="s">
        <v>412</v>
      </c>
      <c r="C7" s="7">
        <v>0.52083333333333337</v>
      </c>
    </row>
    <row r="8" spans="1:3">
      <c r="A8" s="6">
        <v>7</v>
      </c>
      <c r="B8" s="1" t="s">
        <v>413</v>
      </c>
      <c r="C8" s="7">
        <v>0.52777777777777779</v>
      </c>
    </row>
    <row r="9" spans="1:3">
      <c r="A9" s="6">
        <v>8</v>
      </c>
      <c r="B9" s="5" t="s">
        <v>414</v>
      </c>
      <c r="C9" s="7">
        <v>0.53125</v>
      </c>
    </row>
    <row r="10" spans="1:3">
      <c r="A10" s="6">
        <v>9</v>
      </c>
      <c r="B10" s="1" t="s">
        <v>392</v>
      </c>
      <c r="C10" s="7">
        <v>0.53472222222222221</v>
      </c>
    </row>
    <row r="11" spans="1:3">
      <c r="A11" s="6">
        <v>10</v>
      </c>
      <c r="B11" s="1" t="s">
        <v>393</v>
      </c>
      <c r="C11" s="7">
        <v>0.54166666666666663</v>
      </c>
    </row>
    <row r="12" spans="1:3">
      <c r="A12" s="6">
        <v>11</v>
      </c>
      <c r="B12" s="5" t="s">
        <v>394</v>
      </c>
      <c r="C12" s="7">
        <v>0.54513888888888895</v>
      </c>
    </row>
    <row r="13" spans="1:3">
      <c r="A13" s="6">
        <v>12</v>
      </c>
      <c r="B13" s="1" t="s">
        <v>395</v>
      </c>
      <c r="C13" s="7">
        <v>0.54861111111111105</v>
      </c>
    </row>
    <row r="14" spans="1:3">
      <c r="A14" s="6">
        <v>13</v>
      </c>
      <c r="B14" s="1" t="s">
        <v>415</v>
      </c>
      <c r="C14" s="7">
        <v>0.55555555555555558</v>
      </c>
    </row>
    <row r="15" spans="1:3">
      <c r="A15" s="6">
        <v>14</v>
      </c>
      <c r="B15" s="1" t="s">
        <v>416</v>
      </c>
      <c r="C15" s="7">
        <v>0.55902777777777779</v>
      </c>
    </row>
    <row r="16" spans="1:3">
      <c r="A16" s="6">
        <v>15</v>
      </c>
      <c r="B16" s="1" t="s">
        <v>396</v>
      </c>
      <c r="C16" s="7">
        <v>0.5625</v>
      </c>
    </row>
    <row r="17" spans="1:3">
      <c r="A17" s="6">
        <v>16</v>
      </c>
      <c r="B17" s="5" t="s">
        <v>417</v>
      </c>
      <c r="C17" s="7">
        <v>0.56944444444444442</v>
      </c>
    </row>
    <row r="18" spans="1:3">
      <c r="A18" s="6">
        <v>17</v>
      </c>
      <c r="B18" s="1" t="s">
        <v>397</v>
      </c>
      <c r="C18" s="7">
        <v>0.57291666666666663</v>
      </c>
    </row>
    <row r="19" spans="1:3">
      <c r="A19" s="6">
        <v>18</v>
      </c>
      <c r="B19" s="1" t="s">
        <v>431</v>
      </c>
      <c r="C19" s="7">
        <v>0.57638888888888895</v>
      </c>
    </row>
    <row r="20" spans="1:3">
      <c r="A20" s="6">
        <v>19</v>
      </c>
      <c r="B20" s="1" t="s">
        <v>398</v>
      </c>
      <c r="C20" s="7">
        <v>0.58333333333333337</v>
      </c>
    </row>
    <row r="21" spans="1:3">
      <c r="A21" s="6">
        <v>20</v>
      </c>
      <c r="B21" s="4" t="s">
        <v>387</v>
      </c>
      <c r="C21" s="7">
        <v>0.58680555555555558</v>
      </c>
    </row>
    <row r="22" spans="1:3">
      <c r="A22" s="6">
        <v>21</v>
      </c>
      <c r="B22" s="8" t="s">
        <v>418</v>
      </c>
      <c r="C22" s="7">
        <v>0.59027777777777779</v>
      </c>
    </row>
    <row r="23" spans="1:3">
      <c r="A23" s="6">
        <v>22</v>
      </c>
      <c r="B23" s="5" t="s">
        <v>419</v>
      </c>
      <c r="C23" s="7">
        <v>0.59722222222222221</v>
      </c>
    </row>
    <row r="24" spans="1:3">
      <c r="A24" s="6">
        <v>23</v>
      </c>
      <c r="B24" s="1" t="s">
        <v>420</v>
      </c>
      <c r="C24" s="7">
        <v>0.60069444444444442</v>
      </c>
    </row>
    <row r="25" spans="1:3">
      <c r="A25" s="6">
        <v>24</v>
      </c>
      <c r="B25" s="1" t="s">
        <v>399</v>
      </c>
      <c r="C25" s="7">
        <v>0.60416666666666663</v>
      </c>
    </row>
    <row r="26" spans="1:3">
      <c r="A26" s="6">
        <v>25</v>
      </c>
      <c r="B26" s="5" t="s">
        <v>400</v>
      </c>
      <c r="C26" s="7">
        <v>0.61111111111111105</v>
      </c>
    </row>
    <row r="27" spans="1:3">
      <c r="A27" s="6">
        <v>26</v>
      </c>
      <c r="B27" s="1" t="s">
        <v>401</v>
      </c>
      <c r="C27" s="7">
        <v>0.61458333333333337</v>
      </c>
    </row>
    <row r="28" spans="1:3">
      <c r="A28" s="6">
        <v>27</v>
      </c>
      <c r="B28" s="1" t="s">
        <v>432</v>
      </c>
      <c r="C28" s="7">
        <v>0.61805555555555558</v>
      </c>
    </row>
    <row r="29" spans="1:3">
      <c r="A29" s="6">
        <v>28</v>
      </c>
      <c r="B29" s="1" t="s">
        <v>402</v>
      </c>
      <c r="C29" s="7">
        <v>0.625</v>
      </c>
    </row>
    <row r="30" spans="1:3">
      <c r="A30" s="6">
        <v>29</v>
      </c>
      <c r="B30" s="5" t="s">
        <v>421</v>
      </c>
      <c r="C30" s="7">
        <v>0.62847222222222221</v>
      </c>
    </row>
    <row r="31" spans="1:3">
      <c r="A31" s="6">
        <v>30</v>
      </c>
      <c r="B31" s="1" t="s">
        <v>403</v>
      </c>
      <c r="C31" s="7">
        <v>0.63194444444444442</v>
      </c>
    </row>
    <row r="32" spans="1:3">
      <c r="A32" s="6">
        <v>31</v>
      </c>
      <c r="B32" s="1" t="s">
        <v>404</v>
      </c>
      <c r="C32" s="7">
        <v>0.63888888888888895</v>
      </c>
    </row>
    <row r="33" spans="1:3">
      <c r="A33" s="6">
        <v>32</v>
      </c>
      <c r="B33" s="8" t="s">
        <v>422</v>
      </c>
      <c r="C33" s="7">
        <v>0.64236111111111105</v>
      </c>
    </row>
    <row r="34" spans="1:3">
      <c r="A34" s="6">
        <v>33</v>
      </c>
      <c r="B34" s="1" t="s">
        <v>405</v>
      </c>
      <c r="C34" s="7">
        <v>0.64583333333333337</v>
      </c>
    </row>
    <row r="35" spans="1:3">
      <c r="A35" s="6">
        <v>34</v>
      </c>
      <c r="B35" s="1" t="s">
        <v>406</v>
      </c>
      <c r="C35" s="7">
        <v>0.65277777777777779</v>
      </c>
    </row>
    <row r="36" spans="1:3">
      <c r="A36" s="6">
        <v>35</v>
      </c>
      <c r="B36" s="5" t="s">
        <v>385</v>
      </c>
      <c r="C36" s="7">
        <v>0.65625</v>
      </c>
    </row>
    <row r="37" spans="1:3">
      <c r="A37" s="6">
        <v>36</v>
      </c>
      <c r="B37" s="5" t="s">
        <v>407</v>
      </c>
      <c r="C37" s="7">
        <v>0.65972222222222221</v>
      </c>
    </row>
    <row r="38" spans="1:3">
      <c r="A38" s="6">
        <v>37</v>
      </c>
      <c r="B38" s="1" t="s">
        <v>408</v>
      </c>
      <c r="C38" s="7">
        <v>0.66666666666666663</v>
      </c>
    </row>
    <row r="39" spans="1:3">
      <c r="A39" s="6">
        <v>38</v>
      </c>
      <c r="B39" s="1" t="s">
        <v>423</v>
      </c>
      <c r="C39" s="7">
        <v>0.67013888888888884</v>
      </c>
    </row>
    <row r="40" spans="1:3">
      <c r="A40" s="6">
        <v>39</v>
      </c>
      <c r="B40" s="5" t="s">
        <v>388</v>
      </c>
      <c r="C40" s="7">
        <v>0.67361111111111116</v>
      </c>
    </row>
    <row r="41" spans="1:3">
      <c r="A41" s="6">
        <v>40</v>
      </c>
      <c r="B41" s="1" t="s">
        <v>424</v>
      </c>
      <c r="C41" s="7">
        <v>0.68055555555555547</v>
      </c>
    </row>
    <row r="42" spans="1:3">
      <c r="A42" s="6">
        <v>41</v>
      </c>
      <c r="B42" s="5" t="s">
        <v>409</v>
      </c>
      <c r="C42" s="7">
        <v>0.68402777777777779</v>
      </c>
    </row>
    <row r="43" spans="1:3">
      <c r="A43" s="6">
        <v>42</v>
      </c>
      <c r="B43" s="5" t="s">
        <v>410</v>
      </c>
      <c r="C43" s="7">
        <v>0.6875</v>
      </c>
    </row>
    <row r="44" spans="1:3">
      <c r="A44" s="6">
        <v>43</v>
      </c>
      <c r="B44" s="4" t="s">
        <v>425</v>
      </c>
      <c r="C44" s="7">
        <v>0.69444444444444453</v>
      </c>
    </row>
    <row r="45" spans="1:3">
      <c r="A45" s="6">
        <v>44</v>
      </c>
      <c r="B45" s="1" t="s">
        <v>411</v>
      </c>
      <c r="C45" s="7">
        <v>0.69791666666666663</v>
      </c>
    </row>
    <row r="46" spans="1:3">
      <c r="A46" s="6">
        <v>45</v>
      </c>
      <c r="B46" s="19" t="s">
        <v>426</v>
      </c>
      <c r="C46" s="7">
        <v>0.70138888888888884</v>
      </c>
    </row>
    <row r="47" spans="1:3">
      <c r="A47" s="6">
        <v>46</v>
      </c>
      <c r="B47" s="5" t="s">
        <v>386</v>
      </c>
      <c r="C47" s="38">
        <v>0.70833333333333337</v>
      </c>
    </row>
  </sheetData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R120"/>
  <sheetViews>
    <sheetView topLeftCell="A20" workbookViewId="0">
      <selection activeCell="H49" sqref="H49"/>
    </sheetView>
  </sheetViews>
  <sheetFormatPr defaultRowHeight="12.75"/>
  <cols>
    <col min="1" max="1" width="18.7109375" style="4" customWidth="1"/>
    <col min="2" max="2" width="9.140625" style="4"/>
    <col min="3" max="4" width="9.140625" style="6"/>
    <col min="5" max="5" width="9.28515625" style="6" customWidth="1"/>
    <col min="6" max="6" width="6.28515625" style="4" customWidth="1"/>
    <col min="7" max="7" width="9.140625" style="6"/>
    <col min="8" max="8" width="18.7109375" style="4" customWidth="1"/>
    <col min="9" max="10" width="9.140625" style="6"/>
    <col min="12" max="12" width="8.28515625" style="4" customWidth="1"/>
    <col min="13" max="13" width="13.42578125" style="23" customWidth="1"/>
    <col min="14" max="15" width="9.140625" style="23"/>
    <col min="16" max="16" width="10.85546875" style="4" customWidth="1"/>
    <col min="17" max="17" width="8.5703125" style="4" customWidth="1"/>
    <col min="18" max="16384" width="9.140625" style="4"/>
  </cols>
  <sheetData>
    <row r="1" spans="1:18">
      <c r="A1" s="1" t="s">
        <v>1</v>
      </c>
      <c r="B1" s="1"/>
      <c r="C1" s="3" t="s">
        <v>42</v>
      </c>
      <c r="D1" s="3" t="s">
        <v>34</v>
      </c>
      <c r="E1" s="3"/>
      <c r="G1" s="4"/>
      <c r="H1" s="1" t="s">
        <v>1</v>
      </c>
      <c r="I1" s="3" t="s">
        <v>42</v>
      </c>
      <c r="J1" s="3" t="s">
        <v>34</v>
      </c>
    </row>
    <row r="2" spans="1:18">
      <c r="A2" s="19" t="s">
        <v>45</v>
      </c>
      <c r="B2" s="4" t="s">
        <v>50</v>
      </c>
      <c r="C2" s="6">
        <v>45</v>
      </c>
      <c r="D2" s="7">
        <v>0.70138888888888884</v>
      </c>
      <c r="E2" s="3"/>
      <c r="H2" s="5" t="s">
        <v>306</v>
      </c>
      <c r="I2" s="6">
        <v>1</v>
      </c>
      <c r="J2" s="7">
        <v>0.5</v>
      </c>
      <c r="K2" s="17" t="e">
        <f>I2-I1</f>
        <v>#VALUE!</v>
      </c>
      <c r="L2" s="6">
        <v>5</v>
      </c>
      <c r="M2" s="6">
        <v>1</v>
      </c>
      <c r="N2" s="7">
        <v>0.5</v>
      </c>
      <c r="O2" s="4"/>
    </row>
    <row r="3" spans="1:18">
      <c r="A3" s="8" t="s">
        <v>54</v>
      </c>
      <c r="B3" s="4" t="s">
        <v>66</v>
      </c>
      <c r="C3" s="6">
        <v>21</v>
      </c>
      <c r="D3" s="7">
        <v>0.59027777777777779</v>
      </c>
      <c r="E3" s="3"/>
      <c r="H3" s="1" t="s">
        <v>142</v>
      </c>
      <c r="I3" s="6">
        <v>2</v>
      </c>
      <c r="J3" s="7">
        <v>0.50347222222222221</v>
      </c>
      <c r="K3" s="17">
        <f>J3-J2</f>
        <v>3.4722222222222099E-3</v>
      </c>
      <c r="L3" s="6"/>
      <c r="M3" s="6">
        <v>2</v>
      </c>
      <c r="N3" s="7">
        <v>0.50347222222222221</v>
      </c>
      <c r="O3" s="7">
        <f>N3-N2</f>
        <v>3.4722222222222099E-3</v>
      </c>
      <c r="P3" s="5"/>
      <c r="Q3" s="5"/>
      <c r="R3" s="2"/>
    </row>
    <row r="4" spans="1:18">
      <c r="A4" s="8" t="s">
        <v>77</v>
      </c>
      <c r="B4" s="4" t="s">
        <v>146</v>
      </c>
      <c r="C4" s="6">
        <v>32</v>
      </c>
      <c r="D4" s="7">
        <v>0.64236111111111105</v>
      </c>
      <c r="E4" s="3"/>
      <c r="H4" s="1" t="s">
        <v>143</v>
      </c>
      <c r="I4" s="6">
        <v>3</v>
      </c>
      <c r="J4" s="7">
        <v>0.51041666666666663</v>
      </c>
      <c r="K4" s="17">
        <f>J4-J3</f>
        <v>6.9444444444444198E-3</v>
      </c>
      <c r="L4" s="6"/>
      <c r="M4" s="6">
        <v>3</v>
      </c>
      <c r="N4" s="7">
        <v>0.50694444444444442</v>
      </c>
      <c r="O4" s="7">
        <f t="shared" ref="O4:O47" si="0">N4-N3</f>
        <v>3.4722222222222099E-3</v>
      </c>
      <c r="P4" s="5"/>
      <c r="Q4" s="5"/>
      <c r="R4" s="2"/>
    </row>
    <row r="5" spans="1:18">
      <c r="A5" s="1" t="s">
        <v>152</v>
      </c>
      <c r="B5" s="1" t="s">
        <v>358</v>
      </c>
      <c r="C5" s="6">
        <v>7</v>
      </c>
      <c r="D5" s="7">
        <v>0.52777777777777779</v>
      </c>
      <c r="E5" s="3"/>
      <c r="H5" s="1" t="s">
        <v>337</v>
      </c>
      <c r="I5" s="6">
        <v>4</v>
      </c>
      <c r="J5" s="7">
        <v>0.51388888888888895</v>
      </c>
      <c r="K5" s="17">
        <f t="shared" ref="K5:K47" si="1">J5-J4</f>
        <v>3.4722222222223209E-3</v>
      </c>
      <c r="L5" s="6"/>
      <c r="M5" s="6">
        <v>4</v>
      </c>
      <c r="N5" s="7">
        <v>0.51388888888888895</v>
      </c>
      <c r="O5" s="7">
        <f t="shared" si="0"/>
        <v>6.9444444444445308E-3</v>
      </c>
      <c r="P5" s="5"/>
      <c r="Q5" s="5"/>
      <c r="R5" s="2"/>
    </row>
    <row r="6" spans="1:18">
      <c r="A6" s="1" t="s">
        <v>63</v>
      </c>
      <c r="B6" s="1" t="s">
        <v>64</v>
      </c>
      <c r="C6" s="6">
        <v>23</v>
      </c>
      <c r="D6" s="7">
        <v>0.60069444444444442</v>
      </c>
      <c r="E6" s="3"/>
      <c r="H6" s="1" t="s">
        <v>338</v>
      </c>
      <c r="I6" s="6">
        <v>5</v>
      </c>
      <c r="J6" s="7">
        <v>0.51736111111111105</v>
      </c>
      <c r="K6" s="17">
        <f t="shared" si="1"/>
        <v>3.4722222222220989E-3</v>
      </c>
      <c r="L6" s="6"/>
      <c r="M6" s="6">
        <v>5</v>
      </c>
      <c r="N6" s="7">
        <v>0.51736111111111105</v>
      </c>
      <c r="O6" s="7">
        <f t="shared" si="0"/>
        <v>3.4722222222220989E-3</v>
      </c>
      <c r="P6" s="13"/>
      <c r="Q6" s="5"/>
      <c r="R6" s="2"/>
    </row>
    <row r="7" spans="1:18">
      <c r="A7" s="1" t="s">
        <v>10</v>
      </c>
      <c r="B7" s="1" t="s">
        <v>22</v>
      </c>
      <c r="C7" s="6">
        <v>14</v>
      </c>
      <c r="D7" s="7">
        <v>0.55902777777777779</v>
      </c>
      <c r="E7" s="3"/>
      <c r="H7" s="1" t="s">
        <v>19</v>
      </c>
      <c r="I7" s="6">
        <v>6</v>
      </c>
      <c r="J7" s="7">
        <v>0.52083333333333337</v>
      </c>
      <c r="K7" s="17">
        <f t="shared" si="1"/>
        <v>3.4722222222223209E-3</v>
      </c>
      <c r="L7" s="6">
        <v>5</v>
      </c>
      <c r="M7" s="6">
        <v>6</v>
      </c>
      <c r="N7" s="7">
        <v>0.52083333333333337</v>
      </c>
      <c r="O7" s="7">
        <f t="shared" si="0"/>
        <v>3.4722222222223209E-3</v>
      </c>
      <c r="P7" s="13"/>
      <c r="Q7" s="5"/>
      <c r="R7" s="2"/>
    </row>
    <row r="8" spans="1:18">
      <c r="A8" s="5" t="s">
        <v>57</v>
      </c>
      <c r="B8" s="1" t="s">
        <v>67</v>
      </c>
      <c r="C8" s="6">
        <v>22</v>
      </c>
      <c r="D8" s="7">
        <v>0.59722222222222221</v>
      </c>
      <c r="E8" s="3"/>
      <c r="H8" s="1" t="s">
        <v>152</v>
      </c>
      <c r="I8" s="6">
        <v>7</v>
      </c>
      <c r="J8" s="7">
        <v>0.52777777777777779</v>
      </c>
      <c r="K8" s="17">
        <f t="shared" si="1"/>
        <v>6.9444444444444198E-3</v>
      </c>
      <c r="L8" s="6">
        <v>1</v>
      </c>
      <c r="M8" s="6">
        <v>7</v>
      </c>
      <c r="N8" s="7">
        <v>0.52777777777777779</v>
      </c>
      <c r="O8" s="7">
        <f t="shared" si="0"/>
        <v>6.9444444444444198E-3</v>
      </c>
      <c r="P8" s="13"/>
      <c r="Q8" s="5"/>
      <c r="R8" s="22"/>
    </row>
    <row r="9" spans="1:18">
      <c r="A9" s="5" t="s">
        <v>58</v>
      </c>
      <c r="B9" s="1" t="s">
        <v>68</v>
      </c>
      <c r="C9" s="6">
        <v>29</v>
      </c>
      <c r="D9" s="7">
        <v>0.62847222222222221</v>
      </c>
      <c r="E9" s="3"/>
      <c r="H9" s="5" t="s">
        <v>340</v>
      </c>
      <c r="I9" s="6">
        <v>8</v>
      </c>
      <c r="J9" s="7">
        <v>0.53125</v>
      </c>
      <c r="K9" s="17">
        <f t="shared" si="1"/>
        <v>3.4722222222222099E-3</v>
      </c>
      <c r="L9" s="6">
        <v>5</v>
      </c>
      <c r="M9" s="6">
        <v>8</v>
      </c>
      <c r="N9" s="7">
        <v>0.53125</v>
      </c>
      <c r="O9" s="7">
        <f t="shared" si="0"/>
        <v>3.4722222222222099E-3</v>
      </c>
      <c r="P9" s="5"/>
      <c r="Q9" s="5"/>
      <c r="R9" s="2"/>
    </row>
    <row r="10" spans="1:18">
      <c r="A10" s="1" t="s">
        <v>33</v>
      </c>
      <c r="B10" s="4" t="s">
        <v>48</v>
      </c>
      <c r="C10" s="6">
        <v>13</v>
      </c>
      <c r="D10" s="7">
        <v>0.55555555555555558</v>
      </c>
      <c r="E10" s="3"/>
      <c r="H10" s="1" t="s">
        <v>44</v>
      </c>
      <c r="I10" s="6">
        <v>9</v>
      </c>
      <c r="J10" s="7">
        <v>0.53472222222222221</v>
      </c>
      <c r="K10" s="17">
        <f t="shared" si="1"/>
        <v>3.4722222222222099E-3</v>
      </c>
      <c r="L10" s="6">
        <v>2</v>
      </c>
      <c r="M10" s="6">
        <v>9</v>
      </c>
      <c r="N10" s="7">
        <v>0.53472222222222221</v>
      </c>
      <c r="O10" s="7">
        <f t="shared" si="0"/>
        <v>3.4722222222222099E-3</v>
      </c>
      <c r="P10" s="5"/>
      <c r="Q10" s="5"/>
      <c r="R10" s="2"/>
    </row>
    <row r="11" spans="1:18">
      <c r="A11" s="1" t="s">
        <v>39</v>
      </c>
      <c r="B11" s="1" t="s">
        <v>41</v>
      </c>
      <c r="C11" s="6">
        <v>40</v>
      </c>
      <c r="D11" s="7">
        <v>0.68055555555555547</v>
      </c>
      <c r="E11" s="3"/>
      <c r="H11" s="1" t="s">
        <v>46</v>
      </c>
      <c r="I11" s="6">
        <v>10</v>
      </c>
      <c r="J11" s="7">
        <v>0.54166666666666663</v>
      </c>
      <c r="K11" s="17">
        <f t="shared" si="1"/>
        <v>6.9444444444444198E-3</v>
      </c>
      <c r="L11" s="6">
        <v>2</v>
      </c>
      <c r="M11" s="6">
        <v>10</v>
      </c>
      <c r="N11" s="7">
        <v>0.54166666666666663</v>
      </c>
      <c r="O11" s="7">
        <f t="shared" si="0"/>
        <v>6.9444444444444198E-3</v>
      </c>
      <c r="P11" s="13"/>
      <c r="Q11" s="2"/>
      <c r="R11" s="2"/>
    </row>
    <row r="12" spans="1:18">
      <c r="A12" s="1" t="s">
        <v>18</v>
      </c>
      <c r="B12" s="1" t="s">
        <v>23</v>
      </c>
      <c r="C12" s="6">
        <v>38</v>
      </c>
      <c r="D12" s="7">
        <v>0.67013888888888884</v>
      </c>
      <c r="E12" s="3"/>
      <c r="H12" s="5" t="s">
        <v>61</v>
      </c>
      <c r="I12" s="6">
        <v>11</v>
      </c>
      <c r="J12" s="7">
        <v>0.54513888888888895</v>
      </c>
      <c r="K12" s="17">
        <f t="shared" si="1"/>
        <v>3.4722222222223209E-3</v>
      </c>
      <c r="L12" s="6">
        <v>2</v>
      </c>
      <c r="M12" s="6">
        <v>11</v>
      </c>
      <c r="N12" s="7">
        <v>0.54513888888888895</v>
      </c>
      <c r="O12" s="7">
        <f t="shared" si="0"/>
        <v>3.4722222222223209E-3</v>
      </c>
      <c r="P12" s="5"/>
      <c r="Q12" s="2"/>
      <c r="R12" s="2"/>
    </row>
    <row r="13" spans="1:18">
      <c r="A13" s="1" t="s">
        <v>19</v>
      </c>
      <c r="B13" s="1" t="s">
        <v>24</v>
      </c>
      <c r="C13" s="6">
        <v>6</v>
      </c>
      <c r="D13" s="7">
        <v>0.52083333333333337</v>
      </c>
      <c r="E13" s="3"/>
      <c r="H13" s="1" t="s">
        <v>13</v>
      </c>
      <c r="I13" s="6">
        <v>12</v>
      </c>
      <c r="J13" s="7">
        <v>0.54861111111111105</v>
      </c>
      <c r="K13" s="17">
        <f t="shared" si="1"/>
        <v>3.4722222222220989E-3</v>
      </c>
      <c r="L13" s="6">
        <v>2</v>
      </c>
      <c r="M13" s="6">
        <v>12</v>
      </c>
      <c r="N13" s="7">
        <v>0.54861111111111105</v>
      </c>
      <c r="O13" s="7">
        <f t="shared" si="0"/>
        <v>3.4722222222220989E-3</v>
      </c>
    </row>
    <row r="14" spans="1:18">
      <c r="A14" s="1" t="s">
        <v>38</v>
      </c>
      <c r="B14" s="4" t="s">
        <v>51</v>
      </c>
      <c r="C14" s="6">
        <v>15</v>
      </c>
      <c r="D14" s="7">
        <v>0.5625</v>
      </c>
      <c r="E14" s="3"/>
      <c r="H14" s="1" t="s">
        <v>33</v>
      </c>
      <c r="I14" s="6">
        <v>13</v>
      </c>
      <c r="J14" s="7">
        <v>0.55555555555555558</v>
      </c>
      <c r="K14" s="17">
        <f t="shared" si="1"/>
        <v>6.9444444444445308E-3</v>
      </c>
      <c r="L14" s="6">
        <v>1</v>
      </c>
      <c r="M14" s="6">
        <v>13</v>
      </c>
      <c r="N14" s="7">
        <v>0.55555555555555558</v>
      </c>
      <c r="O14" s="7">
        <f t="shared" si="0"/>
        <v>6.9444444444445308E-3</v>
      </c>
    </row>
    <row r="15" spans="1:18">
      <c r="A15" s="1" t="s">
        <v>46</v>
      </c>
      <c r="B15" s="4" t="s">
        <v>52</v>
      </c>
      <c r="C15" s="6">
        <v>10</v>
      </c>
      <c r="D15" s="7">
        <v>0.54166666666666663</v>
      </c>
      <c r="E15" s="3"/>
      <c r="H15" s="1" t="s">
        <v>10</v>
      </c>
      <c r="I15" s="6">
        <v>14</v>
      </c>
      <c r="J15" s="7">
        <v>0.55902777777777779</v>
      </c>
      <c r="K15" s="17">
        <f t="shared" si="1"/>
        <v>3.4722222222222099E-3</v>
      </c>
      <c r="L15" s="6">
        <v>5</v>
      </c>
      <c r="M15" s="6">
        <v>14</v>
      </c>
      <c r="N15" s="7">
        <v>0.55902777777777779</v>
      </c>
      <c r="O15" s="7">
        <f t="shared" si="0"/>
        <v>3.4722222222222099E-3</v>
      </c>
    </row>
    <row r="16" spans="1:18">
      <c r="A16" s="1" t="s">
        <v>43</v>
      </c>
      <c r="B16" s="4" t="s">
        <v>47</v>
      </c>
      <c r="C16" s="6">
        <v>31</v>
      </c>
      <c r="D16" s="7">
        <v>0.63888888888888895</v>
      </c>
      <c r="E16" s="3"/>
      <c r="H16" s="1" t="s">
        <v>38</v>
      </c>
      <c r="I16" s="6">
        <v>15</v>
      </c>
      <c r="J16" s="7">
        <v>0.5625</v>
      </c>
      <c r="K16" s="17">
        <f t="shared" si="1"/>
        <v>3.4722222222222099E-3</v>
      </c>
      <c r="L16" s="6">
        <v>1</v>
      </c>
      <c r="M16" s="6">
        <v>15</v>
      </c>
      <c r="N16" s="7">
        <v>0.5625</v>
      </c>
      <c r="O16" s="7">
        <f t="shared" si="0"/>
        <v>3.4722222222222099E-3</v>
      </c>
    </row>
    <row r="17" spans="1:15">
      <c r="A17" s="1" t="s">
        <v>142</v>
      </c>
      <c r="B17" s="1" t="s">
        <v>147</v>
      </c>
      <c r="C17" s="6">
        <v>2</v>
      </c>
      <c r="D17" s="7">
        <v>0.50347222222222221</v>
      </c>
      <c r="E17" s="3"/>
      <c r="H17" s="5" t="s">
        <v>70</v>
      </c>
      <c r="I17" s="6">
        <v>16</v>
      </c>
      <c r="J17" s="7">
        <v>0.56944444444444442</v>
      </c>
      <c r="K17" s="17">
        <f t="shared" si="1"/>
        <v>6.9444444444444198E-3</v>
      </c>
      <c r="L17" s="6">
        <v>2</v>
      </c>
      <c r="M17" s="6">
        <v>16</v>
      </c>
      <c r="N17" s="7">
        <v>0.56944444444444442</v>
      </c>
      <c r="O17" s="7">
        <f t="shared" si="0"/>
        <v>6.9444444444444198E-3</v>
      </c>
    </row>
    <row r="18" spans="1:15">
      <c r="A18" s="1" t="s">
        <v>143</v>
      </c>
      <c r="B18" s="1" t="s">
        <v>148</v>
      </c>
      <c r="C18" s="6">
        <v>3</v>
      </c>
      <c r="D18" s="7">
        <v>0.51041666666666663</v>
      </c>
      <c r="E18" s="3"/>
      <c r="H18" s="1" t="s">
        <v>21</v>
      </c>
      <c r="I18" s="6">
        <v>17</v>
      </c>
      <c r="J18" s="7">
        <v>0.57291666666666663</v>
      </c>
      <c r="K18" s="17">
        <f t="shared" si="1"/>
        <v>3.4722222222222099E-3</v>
      </c>
      <c r="L18" s="6">
        <v>5</v>
      </c>
      <c r="M18" s="6">
        <v>17</v>
      </c>
      <c r="N18" s="7">
        <v>0.57291666666666663</v>
      </c>
      <c r="O18" s="7">
        <f t="shared" si="0"/>
        <v>3.4722222222222099E-3</v>
      </c>
    </row>
    <row r="19" spans="1:15">
      <c r="A19" s="1" t="s">
        <v>141</v>
      </c>
      <c r="B19" s="1" t="s">
        <v>149</v>
      </c>
      <c r="C19" s="6">
        <v>18</v>
      </c>
      <c r="D19" s="7">
        <v>0.57638888888888895</v>
      </c>
      <c r="E19" s="3"/>
      <c r="H19" s="1" t="s">
        <v>141</v>
      </c>
      <c r="I19" s="6">
        <v>18</v>
      </c>
      <c r="J19" s="7">
        <v>0.57638888888888895</v>
      </c>
      <c r="K19" s="17">
        <f t="shared" si="1"/>
        <v>3.4722222222223209E-3</v>
      </c>
      <c r="L19" s="6">
        <v>1</v>
      </c>
      <c r="M19" s="6">
        <v>18</v>
      </c>
      <c r="N19" s="7">
        <v>0.57638888888888895</v>
      </c>
      <c r="O19" s="7">
        <f t="shared" si="0"/>
        <v>3.4722222222223209E-3</v>
      </c>
    </row>
    <row r="20" spans="1:15">
      <c r="A20" s="1" t="s">
        <v>44</v>
      </c>
      <c r="B20" s="4" t="s">
        <v>49</v>
      </c>
      <c r="C20" s="6">
        <v>9</v>
      </c>
      <c r="D20" s="7">
        <v>0.53472222222222221</v>
      </c>
      <c r="E20" s="3"/>
      <c r="H20" s="1" t="s">
        <v>15</v>
      </c>
      <c r="I20" s="6">
        <v>19</v>
      </c>
      <c r="J20" s="7">
        <v>0.58333333333333337</v>
      </c>
      <c r="K20" s="17">
        <f t="shared" si="1"/>
        <v>6.9444444444444198E-3</v>
      </c>
      <c r="L20" s="6">
        <v>1</v>
      </c>
      <c r="M20" s="6">
        <v>19</v>
      </c>
      <c r="N20" s="7">
        <v>0.58333333333333337</v>
      </c>
      <c r="O20" s="7">
        <f t="shared" si="0"/>
        <v>6.9444444444444198E-3</v>
      </c>
    </row>
    <row r="21" spans="1:15">
      <c r="A21" s="1" t="s">
        <v>9</v>
      </c>
      <c r="B21" s="1" t="s">
        <v>25</v>
      </c>
      <c r="C21" s="6">
        <v>28</v>
      </c>
      <c r="D21" s="7">
        <v>0.625</v>
      </c>
      <c r="E21" s="3"/>
      <c r="H21" s="4" t="s">
        <v>108</v>
      </c>
      <c r="I21" s="6">
        <v>20</v>
      </c>
      <c r="J21" s="7">
        <v>0.58680555555555558</v>
      </c>
      <c r="K21" s="17">
        <f t="shared" si="1"/>
        <v>3.4722222222222099E-3</v>
      </c>
      <c r="L21" s="6">
        <v>5</v>
      </c>
      <c r="M21" s="6">
        <v>20</v>
      </c>
      <c r="N21" s="7">
        <v>0.58680555555555558</v>
      </c>
      <c r="O21" s="7">
        <f t="shared" si="0"/>
        <v>3.4722222222222099E-3</v>
      </c>
    </row>
    <row r="22" spans="1:15">
      <c r="A22" s="1" t="s">
        <v>15</v>
      </c>
      <c r="B22" s="1" t="s">
        <v>26</v>
      </c>
      <c r="C22" s="6">
        <v>19</v>
      </c>
      <c r="D22" s="7">
        <v>0.58333333333333337</v>
      </c>
      <c r="E22" s="3"/>
      <c r="H22" s="8" t="s">
        <v>54</v>
      </c>
      <c r="I22" s="6">
        <v>21</v>
      </c>
      <c r="J22" s="7">
        <v>0.59027777777777779</v>
      </c>
      <c r="K22" s="17">
        <f t="shared" si="1"/>
        <v>3.4722222222222099E-3</v>
      </c>
      <c r="L22" s="6">
        <v>2</v>
      </c>
      <c r="M22" s="6">
        <v>21</v>
      </c>
      <c r="N22" s="7">
        <v>0.59027777777777779</v>
      </c>
      <c r="O22" s="7">
        <f t="shared" si="0"/>
        <v>3.4722222222222099E-3</v>
      </c>
    </row>
    <row r="23" spans="1:15">
      <c r="A23" s="1" t="s">
        <v>12</v>
      </c>
      <c r="B23" s="1" t="s">
        <v>27</v>
      </c>
      <c r="C23" s="6">
        <v>33</v>
      </c>
      <c r="D23" s="7">
        <v>0.64583333333333337</v>
      </c>
      <c r="E23" s="3"/>
      <c r="H23" s="5" t="s">
        <v>57</v>
      </c>
      <c r="I23" s="6">
        <v>22</v>
      </c>
      <c r="J23" s="7">
        <v>0.59722222222222221</v>
      </c>
      <c r="K23" s="17">
        <f t="shared" si="1"/>
        <v>6.9444444444444198E-3</v>
      </c>
      <c r="L23" s="6">
        <v>1</v>
      </c>
      <c r="M23" s="6">
        <v>22</v>
      </c>
      <c r="N23" s="7">
        <v>0.59722222222222221</v>
      </c>
      <c r="O23" s="7">
        <f t="shared" si="0"/>
        <v>6.9444444444444198E-3</v>
      </c>
    </row>
    <row r="24" spans="1:15">
      <c r="A24" s="1" t="s">
        <v>168</v>
      </c>
      <c r="B24" s="1" t="s">
        <v>360</v>
      </c>
      <c r="C24" s="6">
        <v>34</v>
      </c>
      <c r="D24" s="7">
        <v>0.65277777777777779</v>
      </c>
      <c r="E24" s="3"/>
      <c r="H24" s="1" t="s">
        <v>63</v>
      </c>
      <c r="I24" s="6">
        <v>23</v>
      </c>
      <c r="J24" s="7">
        <v>0.60069444444444442</v>
      </c>
      <c r="K24" s="17">
        <f t="shared" si="1"/>
        <v>3.4722222222222099E-3</v>
      </c>
      <c r="L24" s="6">
        <v>2</v>
      </c>
      <c r="M24" s="6">
        <v>23</v>
      </c>
      <c r="N24" s="7">
        <v>0.60069444444444442</v>
      </c>
      <c r="O24" s="7">
        <f t="shared" si="0"/>
        <v>3.4722222222222099E-3</v>
      </c>
    </row>
    <row r="25" spans="1:15">
      <c r="A25" s="1" t="s">
        <v>337</v>
      </c>
      <c r="B25" s="1" t="s">
        <v>361</v>
      </c>
      <c r="C25" s="6">
        <v>4</v>
      </c>
      <c r="D25" s="7">
        <v>0.51388888888888895</v>
      </c>
      <c r="E25" s="3"/>
      <c r="H25" s="1" t="s">
        <v>62</v>
      </c>
      <c r="I25" s="6">
        <v>24</v>
      </c>
      <c r="J25" s="7">
        <v>0.60416666666666663</v>
      </c>
      <c r="K25" s="17">
        <f t="shared" si="1"/>
        <v>3.4722222222222099E-3</v>
      </c>
      <c r="L25" s="6">
        <v>1</v>
      </c>
      <c r="M25" s="6">
        <v>24</v>
      </c>
      <c r="N25" s="7">
        <v>0.60416666666666663</v>
      </c>
      <c r="O25" s="7">
        <f t="shared" si="0"/>
        <v>3.4722222222222099E-3</v>
      </c>
    </row>
    <row r="26" spans="1:15">
      <c r="A26" s="1" t="s">
        <v>338</v>
      </c>
      <c r="B26" s="1" t="s">
        <v>362</v>
      </c>
      <c r="C26" s="6">
        <v>5</v>
      </c>
      <c r="D26" s="7">
        <v>0.51736111111111105</v>
      </c>
      <c r="E26" s="3"/>
      <c r="H26" s="5" t="s">
        <v>307</v>
      </c>
      <c r="I26" s="6">
        <v>25</v>
      </c>
      <c r="J26" s="7">
        <v>0.61111111111111105</v>
      </c>
      <c r="K26" s="17">
        <f t="shared" si="1"/>
        <v>6.9444444444444198E-3</v>
      </c>
      <c r="L26" s="6">
        <v>2</v>
      </c>
      <c r="M26" s="6">
        <v>25</v>
      </c>
      <c r="N26" s="7">
        <v>0.61111111111111105</v>
      </c>
      <c r="O26" s="7">
        <f t="shared" si="0"/>
        <v>6.9444444444444198E-3</v>
      </c>
    </row>
    <row r="27" spans="1:15">
      <c r="A27" s="1" t="s">
        <v>336</v>
      </c>
      <c r="B27" s="1" t="s">
        <v>359</v>
      </c>
      <c r="C27" s="6">
        <v>27</v>
      </c>
      <c r="D27" s="7">
        <v>0.61805555555555558</v>
      </c>
      <c r="E27" s="3"/>
      <c r="H27" s="1" t="s">
        <v>14</v>
      </c>
      <c r="I27" s="6">
        <v>26</v>
      </c>
      <c r="J27" s="7">
        <v>0.61458333333333337</v>
      </c>
      <c r="K27" s="17">
        <f t="shared" si="1"/>
        <v>3.4722222222223209E-3</v>
      </c>
      <c r="L27" s="6">
        <v>1</v>
      </c>
      <c r="M27" s="6">
        <v>26</v>
      </c>
      <c r="N27" s="7">
        <v>0.61458333333333337</v>
      </c>
      <c r="O27" s="7">
        <f t="shared" si="0"/>
        <v>3.4722222222223209E-3</v>
      </c>
    </row>
    <row r="28" spans="1:15">
      <c r="A28" s="5" t="s">
        <v>61</v>
      </c>
      <c r="B28" s="1" t="s">
        <v>69</v>
      </c>
      <c r="C28" s="6">
        <v>11</v>
      </c>
      <c r="D28" s="7">
        <v>0.54513888888888895</v>
      </c>
      <c r="E28" s="3"/>
      <c r="H28" s="1" t="s">
        <v>336</v>
      </c>
      <c r="I28" s="6">
        <v>27</v>
      </c>
      <c r="J28" s="7">
        <v>0.61805555555555558</v>
      </c>
      <c r="K28" s="17">
        <f t="shared" si="1"/>
        <v>3.4722222222222099E-3</v>
      </c>
      <c r="L28" s="6">
        <v>1</v>
      </c>
      <c r="M28" s="6">
        <v>27</v>
      </c>
      <c r="N28" s="7">
        <v>0.61805555555555558</v>
      </c>
      <c r="O28" s="7">
        <f t="shared" si="0"/>
        <v>3.4722222222222099E-3</v>
      </c>
    </row>
    <row r="29" spans="1:15">
      <c r="A29" s="1" t="s">
        <v>20</v>
      </c>
      <c r="B29" s="1" t="s">
        <v>28</v>
      </c>
      <c r="C29" s="6">
        <v>44</v>
      </c>
      <c r="D29" s="7">
        <v>0.69791666666666663</v>
      </c>
      <c r="E29" s="3"/>
      <c r="H29" s="1" t="s">
        <v>9</v>
      </c>
      <c r="I29" s="6">
        <v>28</v>
      </c>
      <c r="J29" s="7">
        <v>0.625</v>
      </c>
      <c r="K29" s="17">
        <f t="shared" si="1"/>
        <v>6.9444444444444198E-3</v>
      </c>
      <c r="L29" s="6">
        <v>5</v>
      </c>
      <c r="M29" s="6">
        <v>28</v>
      </c>
      <c r="N29" s="7">
        <v>0.625</v>
      </c>
      <c r="O29" s="7">
        <f t="shared" si="0"/>
        <v>6.9444444444444198E-3</v>
      </c>
    </row>
    <row r="30" spans="1:15">
      <c r="A30" s="1" t="s">
        <v>79</v>
      </c>
      <c r="B30" s="1" t="s">
        <v>150</v>
      </c>
      <c r="C30" s="6">
        <v>30</v>
      </c>
      <c r="D30" s="7">
        <v>0.63194444444444442</v>
      </c>
      <c r="E30" s="3"/>
      <c r="H30" s="5" t="s">
        <v>58</v>
      </c>
      <c r="I30" s="6">
        <v>29</v>
      </c>
      <c r="J30" s="7">
        <v>0.62847222222222221</v>
      </c>
      <c r="K30" s="17">
        <f t="shared" si="1"/>
        <v>3.4722222222222099E-3</v>
      </c>
      <c r="L30" s="6">
        <v>2</v>
      </c>
      <c r="M30" s="6">
        <v>29</v>
      </c>
      <c r="N30" s="7">
        <v>0.62847222222222221</v>
      </c>
      <c r="O30" s="7">
        <f t="shared" si="0"/>
        <v>3.4722222222222099E-3</v>
      </c>
    </row>
    <row r="31" spans="1:15">
      <c r="A31" s="1" t="s">
        <v>14</v>
      </c>
      <c r="B31" s="1" t="s">
        <v>29</v>
      </c>
      <c r="C31" s="6">
        <v>26</v>
      </c>
      <c r="D31" s="7">
        <v>0.61458333333333337</v>
      </c>
      <c r="E31" s="3"/>
      <c r="H31" s="1" t="s">
        <v>79</v>
      </c>
      <c r="I31" s="6">
        <v>30</v>
      </c>
      <c r="J31" s="7">
        <v>0.63194444444444442</v>
      </c>
      <c r="K31" s="17">
        <f t="shared" si="1"/>
        <v>3.4722222222222099E-3</v>
      </c>
      <c r="L31" s="6">
        <v>1</v>
      </c>
      <c r="M31" s="6">
        <v>30</v>
      </c>
      <c r="N31" s="7">
        <v>0.63194444444444442</v>
      </c>
      <c r="O31" s="7">
        <f t="shared" si="0"/>
        <v>3.4722222222222099E-3</v>
      </c>
    </row>
    <row r="32" spans="1:15">
      <c r="A32" s="1" t="s">
        <v>13</v>
      </c>
      <c r="B32" s="1" t="s">
        <v>30</v>
      </c>
      <c r="C32" s="6">
        <v>12</v>
      </c>
      <c r="D32" s="7">
        <v>0.54861111111111105</v>
      </c>
      <c r="E32" s="3"/>
      <c r="H32" s="1" t="s">
        <v>43</v>
      </c>
      <c r="I32" s="6">
        <v>31</v>
      </c>
      <c r="J32" s="7">
        <v>0.63888888888888895</v>
      </c>
      <c r="K32" s="17">
        <f t="shared" si="1"/>
        <v>6.9444444444445308E-3</v>
      </c>
      <c r="L32" s="6">
        <v>5</v>
      </c>
      <c r="M32" s="6">
        <v>31</v>
      </c>
      <c r="N32" s="7">
        <v>0.63888888888888895</v>
      </c>
      <c r="O32" s="7">
        <f t="shared" si="0"/>
        <v>6.9444444444445308E-3</v>
      </c>
    </row>
    <row r="33" spans="1:15">
      <c r="A33" s="1" t="s">
        <v>21</v>
      </c>
      <c r="B33" s="1" t="s">
        <v>31</v>
      </c>
      <c r="C33" s="6">
        <v>17</v>
      </c>
      <c r="D33" s="7">
        <v>0.57291666666666663</v>
      </c>
      <c r="E33" s="3"/>
      <c r="H33" s="8" t="s">
        <v>77</v>
      </c>
      <c r="I33" s="6">
        <v>32</v>
      </c>
      <c r="J33" s="7">
        <v>0.64236111111111105</v>
      </c>
      <c r="K33" s="17">
        <f t="shared" si="1"/>
        <v>3.4722222222220989E-3</v>
      </c>
      <c r="L33" s="6">
        <v>5</v>
      </c>
      <c r="M33" s="6">
        <v>32</v>
      </c>
      <c r="N33" s="7">
        <v>0.64236111111111105</v>
      </c>
      <c r="O33" s="7">
        <f t="shared" si="0"/>
        <v>3.4722222222220989E-3</v>
      </c>
    </row>
    <row r="34" spans="1:15">
      <c r="A34" s="1" t="s">
        <v>62</v>
      </c>
      <c r="B34" s="1" t="s">
        <v>65</v>
      </c>
      <c r="C34" s="6">
        <v>24</v>
      </c>
      <c r="D34" s="7">
        <v>0.60416666666666663</v>
      </c>
      <c r="E34" s="3"/>
      <c r="H34" s="1" t="s">
        <v>12</v>
      </c>
      <c r="I34" s="6">
        <v>33</v>
      </c>
      <c r="J34" s="7">
        <v>0.64583333333333337</v>
      </c>
      <c r="K34" s="17">
        <f t="shared" si="1"/>
        <v>3.4722222222223209E-3</v>
      </c>
      <c r="L34" s="6">
        <v>2</v>
      </c>
      <c r="M34" s="6">
        <v>33</v>
      </c>
      <c r="N34" s="7">
        <v>0.64583333333333337</v>
      </c>
      <c r="O34" s="7">
        <f t="shared" si="0"/>
        <v>3.4722222222223209E-3</v>
      </c>
    </row>
    <row r="35" spans="1:15">
      <c r="A35" s="1" t="s">
        <v>110</v>
      </c>
      <c r="B35" s="1" t="s">
        <v>343</v>
      </c>
      <c r="C35" s="6">
        <v>37</v>
      </c>
      <c r="D35" s="7">
        <v>0.66666666666666663</v>
      </c>
      <c r="E35" s="3"/>
      <c r="H35" s="1" t="s">
        <v>168</v>
      </c>
      <c r="I35" s="6">
        <v>34</v>
      </c>
      <c r="J35" s="7">
        <v>0.65277777777777779</v>
      </c>
      <c r="K35" s="17">
        <f t="shared" si="1"/>
        <v>6.9444444444444198E-3</v>
      </c>
      <c r="L35" s="6">
        <v>5</v>
      </c>
      <c r="M35" s="6">
        <v>34</v>
      </c>
      <c r="N35" s="7">
        <v>0.65277777777777779</v>
      </c>
      <c r="O35" s="7">
        <f t="shared" si="0"/>
        <v>6.9444444444444198E-3</v>
      </c>
    </row>
    <row r="36" spans="1:15">
      <c r="A36" s="4" t="s">
        <v>108</v>
      </c>
      <c r="B36" s="4" t="s">
        <v>151</v>
      </c>
      <c r="C36" s="6">
        <v>20</v>
      </c>
      <c r="D36" s="7">
        <v>0.58680555555555558</v>
      </c>
      <c r="E36" s="3"/>
      <c r="H36" s="5" t="s">
        <v>299</v>
      </c>
      <c r="I36" s="6">
        <v>35</v>
      </c>
      <c r="J36" s="7">
        <v>0.65625</v>
      </c>
      <c r="K36" s="17">
        <f t="shared" si="1"/>
        <v>3.4722222222222099E-3</v>
      </c>
      <c r="L36" s="6">
        <v>5</v>
      </c>
      <c r="M36" s="6">
        <v>35</v>
      </c>
      <c r="N36" s="7">
        <v>0.65625</v>
      </c>
      <c r="O36" s="7">
        <f t="shared" si="0"/>
        <v>3.4722222222222099E-3</v>
      </c>
    </row>
    <row r="37" spans="1:15">
      <c r="A37" s="5" t="s">
        <v>340</v>
      </c>
      <c r="B37" s="4" t="s">
        <v>341</v>
      </c>
      <c r="C37" s="6">
        <v>8</v>
      </c>
      <c r="D37" s="7">
        <v>0.53125</v>
      </c>
      <c r="E37" s="3"/>
      <c r="H37" s="5" t="s">
        <v>71</v>
      </c>
      <c r="I37" s="6">
        <v>36</v>
      </c>
      <c r="J37" s="7">
        <v>0.65972222222222221</v>
      </c>
      <c r="K37" s="17">
        <f t="shared" si="1"/>
        <v>3.4722222222222099E-3</v>
      </c>
      <c r="L37" s="6">
        <v>5</v>
      </c>
      <c r="M37" s="6">
        <v>36</v>
      </c>
      <c r="N37" s="7">
        <v>0.65972222222222221</v>
      </c>
      <c r="O37" s="7">
        <f t="shared" si="0"/>
        <v>3.4722222222222099E-3</v>
      </c>
    </row>
    <row r="38" spans="1:15">
      <c r="A38" s="5" t="s">
        <v>299</v>
      </c>
      <c r="B38" s="4" t="s">
        <v>342</v>
      </c>
      <c r="C38" s="6">
        <v>35</v>
      </c>
      <c r="D38" s="7">
        <v>0.65625</v>
      </c>
      <c r="E38" s="3"/>
      <c r="H38" s="1" t="s">
        <v>110</v>
      </c>
      <c r="I38" s="6">
        <v>37</v>
      </c>
      <c r="J38" s="7">
        <v>0.66666666666666663</v>
      </c>
      <c r="K38" s="17">
        <f t="shared" si="1"/>
        <v>6.9444444444444198E-3</v>
      </c>
      <c r="L38" s="6">
        <v>5</v>
      </c>
      <c r="M38" s="6">
        <v>37</v>
      </c>
      <c r="N38" s="7">
        <v>0.66666666666666663</v>
      </c>
      <c r="O38" s="7">
        <f t="shared" si="0"/>
        <v>6.9444444444444198E-3</v>
      </c>
    </row>
    <row r="39" spans="1:15">
      <c r="A39" s="5" t="s">
        <v>307</v>
      </c>
      <c r="B39" s="4" t="s">
        <v>344</v>
      </c>
      <c r="C39" s="6">
        <v>25</v>
      </c>
      <c r="D39" s="7">
        <v>0.61111111111111105</v>
      </c>
      <c r="H39" s="1" t="s">
        <v>18</v>
      </c>
      <c r="I39" s="6">
        <v>38</v>
      </c>
      <c r="J39" s="7">
        <v>0.67013888888888884</v>
      </c>
      <c r="K39" s="17">
        <f t="shared" si="1"/>
        <v>3.4722222222222099E-3</v>
      </c>
      <c r="L39" s="6">
        <v>5</v>
      </c>
      <c r="M39" s="6">
        <v>38</v>
      </c>
      <c r="N39" s="7">
        <v>0.67013888888888884</v>
      </c>
      <c r="O39" s="7">
        <f t="shared" si="0"/>
        <v>3.4722222222222099E-3</v>
      </c>
    </row>
    <row r="40" spans="1:15">
      <c r="A40" s="5" t="s">
        <v>71</v>
      </c>
      <c r="B40" s="4" t="s">
        <v>345</v>
      </c>
      <c r="C40" s="6">
        <v>36</v>
      </c>
      <c r="D40" s="7">
        <v>0.65972222222222221</v>
      </c>
      <c r="E40" s="3"/>
      <c r="H40" s="5" t="s">
        <v>190</v>
      </c>
      <c r="I40" s="6">
        <v>39</v>
      </c>
      <c r="J40" s="7">
        <v>0.67361111111111116</v>
      </c>
      <c r="K40" s="17">
        <f t="shared" si="1"/>
        <v>3.4722222222223209E-3</v>
      </c>
      <c r="L40" s="6">
        <v>2</v>
      </c>
      <c r="M40" s="6">
        <v>39</v>
      </c>
      <c r="N40" s="7">
        <v>0.67361111111111116</v>
      </c>
      <c r="O40" s="7">
        <f t="shared" si="0"/>
        <v>3.4722222222223209E-3</v>
      </c>
    </row>
    <row r="41" spans="1:15">
      <c r="A41" s="5" t="s">
        <v>109</v>
      </c>
      <c r="B41" s="4" t="s">
        <v>346</v>
      </c>
      <c r="C41" s="6">
        <v>41</v>
      </c>
      <c r="D41" s="7">
        <v>0.68402777777777779</v>
      </c>
      <c r="E41" s="3"/>
      <c r="H41" s="1" t="s">
        <v>39</v>
      </c>
      <c r="I41" s="6">
        <v>40</v>
      </c>
      <c r="J41" s="7">
        <v>0.68055555555555547</v>
      </c>
      <c r="K41" s="17">
        <f t="shared" si="1"/>
        <v>6.9444444444443088E-3</v>
      </c>
      <c r="L41" s="6">
        <v>1</v>
      </c>
      <c r="M41" s="6">
        <v>40</v>
      </c>
      <c r="N41" s="7">
        <v>0.68055555555555547</v>
      </c>
      <c r="O41" s="7">
        <f t="shared" si="0"/>
        <v>6.9444444444443088E-3</v>
      </c>
    </row>
    <row r="42" spans="1:15">
      <c r="A42" s="5" t="s">
        <v>305</v>
      </c>
      <c r="B42" s="4" t="s">
        <v>347</v>
      </c>
      <c r="C42" s="6">
        <v>42</v>
      </c>
      <c r="D42" s="7">
        <v>0.6875</v>
      </c>
      <c r="E42" s="3"/>
      <c r="H42" s="5" t="s">
        <v>109</v>
      </c>
      <c r="I42" s="6">
        <v>41</v>
      </c>
      <c r="J42" s="7">
        <v>0.68402777777777779</v>
      </c>
      <c r="K42" s="17">
        <f t="shared" si="1"/>
        <v>3.4722222222223209E-3</v>
      </c>
      <c r="L42" s="6">
        <v>2</v>
      </c>
      <c r="M42" s="6">
        <v>41</v>
      </c>
      <c r="N42" s="7">
        <v>0.68402777777777779</v>
      </c>
      <c r="O42" s="7">
        <f t="shared" si="0"/>
        <v>3.4722222222223209E-3</v>
      </c>
    </row>
    <row r="43" spans="1:15">
      <c r="A43" s="5" t="s">
        <v>306</v>
      </c>
      <c r="B43" s="4" t="s">
        <v>348</v>
      </c>
      <c r="C43" s="6">
        <v>1</v>
      </c>
      <c r="D43" s="7">
        <v>0.5</v>
      </c>
      <c r="E43" s="3"/>
      <c r="H43" s="5" t="s">
        <v>305</v>
      </c>
      <c r="I43" s="6">
        <v>42</v>
      </c>
      <c r="J43" s="7">
        <v>0.6875</v>
      </c>
      <c r="K43" s="17">
        <f t="shared" si="1"/>
        <v>3.4722222222222099E-3</v>
      </c>
      <c r="L43" s="6">
        <v>1</v>
      </c>
      <c r="M43" s="6">
        <v>42</v>
      </c>
      <c r="N43" s="7">
        <v>0.6875</v>
      </c>
      <c r="O43" s="7">
        <f t="shared" si="0"/>
        <v>3.4722222222222099E-3</v>
      </c>
    </row>
    <row r="44" spans="1:15">
      <c r="A44" s="5" t="s">
        <v>351</v>
      </c>
      <c r="B44" s="4" t="s">
        <v>352</v>
      </c>
      <c r="D44" s="7"/>
      <c r="E44" s="3"/>
      <c r="H44" s="4" t="s">
        <v>302</v>
      </c>
      <c r="I44" s="6">
        <v>43</v>
      </c>
      <c r="J44" s="7">
        <v>0.69444444444444453</v>
      </c>
      <c r="K44" s="17">
        <f t="shared" si="1"/>
        <v>6.9444444444445308E-3</v>
      </c>
      <c r="L44" s="6">
        <v>2</v>
      </c>
      <c r="M44" s="6">
        <v>43</v>
      </c>
      <c r="N44" s="7">
        <v>0.69444444444444453</v>
      </c>
      <c r="O44" s="7">
        <f t="shared" si="0"/>
        <v>6.9444444444445308E-3</v>
      </c>
    </row>
    <row r="45" spans="1:15">
      <c r="A45" s="5" t="s">
        <v>70</v>
      </c>
      <c r="B45" s="4" t="s">
        <v>355</v>
      </c>
      <c r="C45" s="6">
        <v>16</v>
      </c>
      <c r="D45" s="7">
        <v>0.56944444444444442</v>
      </c>
      <c r="E45" s="3"/>
      <c r="H45" s="1" t="s">
        <v>20</v>
      </c>
      <c r="I45" s="6">
        <v>44</v>
      </c>
      <c r="J45" s="7">
        <v>0.69791666666666663</v>
      </c>
      <c r="K45" s="17">
        <f t="shared" si="1"/>
        <v>3.4722222222220989E-3</v>
      </c>
      <c r="L45" s="6">
        <v>5</v>
      </c>
      <c r="M45" s="6">
        <v>44</v>
      </c>
      <c r="N45" s="7">
        <v>0.69791666666666663</v>
      </c>
      <c r="O45" s="7">
        <f t="shared" si="0"/>
        <v>3.4722222222220989E-3</v>
      </c>
    </row>
    <row r="46" spans="1:15">
      <c r="A46" s="4" t="s">
        <v>302</v>
      </c>
      <c r="B46" s="4" t="s">
        <v>363</v>
      </c>
      <c r="C46" s="6">
        <v>43</v>
      </c>
      <c r="D46" s="7">
        <v>0.69444444444444453</v>
      </c>
      <c r="E46" s="3"/>
      <c r="H46" s="19" t="s">
        <v>45</v>
      </c>
      <c r="I46" s="6">
        <v>45</v>
      </c>
      <c r="J46" s="7">
        <v>0.70138888888888884</v>
      </c>
      <c r="K46" s="17">
        <f t="shared" si="1"/>
        <v>3.4722222222222099E-3</v>
      </c>
      <c r="L46" s="6">
        <v>1</v>
      </c>
      <c r="M46" s="6">
        <v>45</v>
      </c>
      <c r="N46" s="7">
        <v>0.70138888888888884</v>
      </c>
      <c r="O46" s="7">
        <f t="shared" si="0"/>
        <v>3.4722222222222099E-3</v>
      </c>
    </row>
    <row r="47" spans="1:15">
      <c r="A47" s="5" t="s">
        <v>190</v>
      </c>
      <c r="B47" s="4" t="s">
        <v>364</v>
      </c>
      <c r="C47" s="6">
        <v>39</v>
      </c>
      <c r="D47" s="7">
        <v>0.67361111111111116</v>
      </c>
      <c r="E47" s="3"/>
      <c r="H47" s="5" t="s">
        <v>194</v>
      </c>
      <c r="I47" s="6">
        <v>46</v>
      </c>
      <c r="J47" s="38">
        <v>0.70833333333333337</v>
      </c>
      <c r="K47" s="17">
        <f t="shared" si="1"/>
        <v>6.9444444444445308E-3</v>
      </c>
      <c r="L47" s="6">
        <v>5</v>
      </c>
      <c r="M47" s="6">
        <v>46</v>
      </c>
      <c r="N47" s="7">
        <v>0.70833333333333337</v>
      </c>
      <c r="O47" s="7">
        <f t="shared" si="0"/>
        <v>6.9444444444445308E-3</v>
      </c>
    </row>
    <row r="48" spans="1:15">
      <c r="A48" s="5" t="s">
        <v>194</v>
      </c>
      <c r="B48" s="4" t="s">
        <v>381</v>
      </c>
      <c r="C48" s="6">
        <v>46</v>
      </c>
      <c r="D48" s="38">
        <v>0.70833333333333337</v>
      </c>
      <c r="E48" s="3"/>
      <c r="H48" s="5" t="s">
        <v>351</v>
      </c>
      <c r="J48" s="7"/>
      <c r="L48" s="6"/>
      <c r="M48" s="24"/>
      <c r="N48" s="24"/>
      <c r="O48" s="7"/>
    </row>
    <row r="49" spans="1:15">
      <c r="A49" s="5"/>
      <c r="D49" s="38"/>
      <c r="E49" s="3"/>
      <c r="H49" s="5"/>
      <c r="J49" s="38"/>
      <c r="L49" s="6">
        <f>SUM(L2:L47)</f>
        <v>119</v>
      </c>
      <c r="M49" s="24"/>
      <c r="N49" s="24"/>
      <c r="O49" s="7"/>
    </row>
    <row r="50" spans="1:15">
      <c r="A50" s="5"/>
      <c r="D50" s="7"/>
      <c r="E50" s="3"/>
      <c r="H50" s="5"/>
      <c r="J50" s="38"/>
      <c r="L50" s="17"/>
      <c r="M50" s="24"/>
      <c r="N50" s="24"/>
      <c r="O50" s="25"/>
    </row>
    <row r="51" spans="1:15">
      <c r="A51" s="5"/>
      <c r="D51" s="38"/>
      <c r="E51" s="3"/>
      <c r="H51" s="5"/>
      <c r="J51" s="38"/>
      <c r="L51" s="17"/>
      <c r="M51" s="24"/>
      <c r="N51" s="24"/>
      <c r="O51" s="25"/>
    </row>
    <row r="52" spans="1:15">
      <c r="A52" s="5"/>
      <c r="D52" s="38"/>
      <c r="E52" s="3"/>
      <c r="H52" s="5"/>
      <c r="J52" s="38"/>
      <c r="L52" s="17"/>
      <c r="M52" s="24"/>
      <c r="N52" s="24"/>
      <c r="O52" s="25"/>
    </row>
    <row r="53" spans="1:15">
      <c r="A53" s="5"/>
      <c r="D53" s="38"/>
      <c r="E53" s="3"/>
      <c r="H53" s="5"/>
      <c r="J53" s="38"/>
      <c r="L53" s="17"/>
      <c r="M53" s="24"/>
      <c r="N53" s="24"/>
      <c r="O53" s="25"/>
    </row>
    <row r="54" spans="1:15">
      <c r="A54" s="5"/>
      <c r="D54" s="38"/>
      <c r="E54" s="3"/>
      <c r="H54" s="5"/>
      <c r="J54" s="38"/>
      <c r="L54" s="17"/>
      <c r="M54" s="24"/>
      <c r="N54" s="24"/>
      <c r="O54" s="25"/>
    </row>
    <row r="55" spans="1:15">
      <c r="A55" s="5"/>
      <c r="D55" s="38"/>
      <c r="E55" s="3"/>
      <c r="H55" s="5"/>
      <c r="J55" s="38"/>
      <c r="L55" s="17"/>
      <c r="M55" s="24"/>
      <c r="N55" s="24"/>
      <c r="O55" s="25"/>
    </row>
    <row r="56" spans="1:15">
      <c r="A56" s="5"/>
      <c r="D56" s="38"/>
      <c r="E56" s="3"/>
      <c r="H56" s="5"/>
      <c r="J56" s="38"/>
      <c r="L56" s="17"/>
      <c r="M56" s="24"/>
      <c r="N56" s="24"/>
      <c r="O56" s="25"/>
    </row>
    <row r="57" spans="1:15">
      <c r="A57" s="5"/>
      <c r="D57" s="38"/>
      <c r="E57" s="3"/>
      <c r="H57" s="5"/>
      <c r="J57" s="38"/>
      <c r="L57" s="17"/>
      <c r="M57" s="24"/>
      <c r="N57" s="24"/>
      <c r="O57" s="25"/>
    </row>
    <row r="58" spans="1:15">
      <c r="A58" s="5"/>
      <c r="D58" s="38"/>
      <c r="E58" s="3"/>
      <c r="H58" s="5"/>
      <c r="J58" s="38"/>
      <c r="L58" s="17"/>
      <c r="M58" s="24"/>
      <c r="N58" s="24"/>
      <c r="O58" s="25"/>
    </row>
    <row r="59" spans="1:15">
      <c r="A59" s="5"/>
      <c r="D59" s="38"/>
      <c r="E59" s="3"/>
      <c r="H59" s="5"/>
      <c r="J59" s="38"/>
      <c r="L59" s="17"/>
      <c r="M59" s="24"/>
      <c r="N59" s="24"/>
      <c r="O59" s="25"/>
    </row>
    <row r="60" spans="1:15">
      <c r="A60" s="5"/>
      <c r="D60" s="38"/>
      <c r="E60" s="3"/>
      <c r="H60" s="5"/>
      <c r="J60" s="38"/>
      <c r="L60" s="17"/>
      <c r="M60" s="24"/>
      <c r="N60" s="24"/>
      <c r="O60" s="25"/>
    </row>
    <row r="61" spans="1:15">
      <c r="A61" s="5"/>
      <c r="D61" s="38"/>
      <c r="E61" s="3"/>
      <c r="H61" s="5"/>
      <c r="J61" s="38"/>
      <c r="L61" s="17"/>
      <c r="M61" s="24"/>
      <c r="N61" s="24"/>
      <c r="O61" s="25"/>
    </row>
    <row r="62" spans="1:15">
      <c r="A62" s="5"/>
      <c r="D62" s="38"/>
      <c r="E62" s="3"/>
      <c r="H62" s="5"/>
      <c r="J62" s="38"/>
      <c r="L62" s="17"/>
      <c r="M62" s="24"/>
      <c r="N62" s="24"/>
      <c r="O62" s="25"/>
    </row>
    <row r="63" spans="1:15">
      <c r="E63" s="3"/>
      <c r="L63" s="17"/>
      <c r="M63" s="24"/>
      <c r="N63" s="24"/>
      <c r="O63" s="25"/>
    </row>
    <row r="64" spans="1:15">
      <c r="A64" s="5" t="s">
        <v>45</v>
      </c>
      <c r="C64" s="11"/>
      <c r="D64" s="20"/>
      <c r="E64" s="3"/>
      <c r="H64" s="5" t="s">
        <v>45</v>
      </c>
      <c r="I64" s="11"/>
      <c r="J64" s="20"/>
      <c r="L64" s="17"/>
      <c r="M64" s="24"/>
      <c r="N64" s="24"/>
      <c r="O64" s="25"/>
    </row>
    <row r="65" spans="1:15">
      <c r="A65" s="8" t="s">
        <v>54</v>
      </c>
      <c r="C65" s="11"/>
      <c r="D65" s="20"/>
      <c r="E65" s="3"/>
      <c r="H65" s="8" t="s">
        <v>54</v>
      </c>
      <c r="I65" s="11"/>
      <c r="J65" s="20"/>
      <c r="L65" s="17"/>
      <c r="M65" s="24"/>
      <c r="N65" s="24"/>
      <c r="O65" s="25"/>
    </row>
    <row r="66" spans="1:15">
      <c r="A66" s="8" t="s">
        <v>77</v>
      </c>
      <c r="C66" s="11"/>
      <c r="D66" s="20"/>
      <c r="E66" s="3"/>
      <c r="H66" s="8" t="s">
        <v>77</v>
      </c>
      <c r="I66" s="11"/>
      <c r="J66" s="20"/>
      <c r="M66" s="24"/>
      <c r="N66" s="24"/>
      <c r="O66" s="25"/>
    </row>
    <row r="67" spans="1:15">
      <c r="A67" s="8" t="s">
        <v>139</v>
      </c>
      <c r="C67" s="11"/>
      <c r="D67" s="20"/>
      <c r="E67" s="3"/>
      <c r="F67" s="1"/>
      <c r="H67" s="8" t="s">
        <v>139</v>
      </c>
      <c r="I67" s="11"/>
      <c r="J67" s="20"/>
    </row>
    <row r="68" spans="1:15">
      <c r="A68" s="8" t="s">
        <v>140</v>
      </c>
      <c r="C68" s="11"/>
      <c r="D68" s="20"/>
      <c r="E68" s="3"/>
      <c r="F68" s="1"/>
      <c r="H68" s="8" t="s">
        <v>140</v>
      </c>
      <c r="I68" s="11"/>
      <c r="J68" s="20"/>
    </row>
    <row r="69" spans="1:15">
      <c r="A69" s="8" t="s">
        <v>138</v>
      </c>
      <c r="C69" s="11"/>
      <c r="D69" s="20"/>
      <c r="E69" s="3"/>
      <c r="H69" s="8" t="s">
        <v>138</v>
      </c>
      <c r="I69" s="11"/>
      <c r="J69" s="20"/>
    </row>
    <row r="70" spans="1:15">
      <c r="A70" s="5" t="s">
        <v>56</v>
      </c>
      <c r="C70" s="11"/>
      <c r="D70" s="20"/>
      <c r="E70" s="3"/>
      <c r="H70" s="5" t="s">
        <v>56</v>
      </c>
      <c r="I70" s="11"/>
      <c r="J70" s="20"/>
    </row>
    <row r="71" spans="1:15">
      <c r="A71" s="9" t="s">
        <v>10</v>
      </c>
      <c r="C71" s="11"/>
      <c r="D71" s="20"/>
      <c r="E71" s="3"/>
      <c r="H71" s="9" t="s">
        <v>10</v>
      </c>
      <c r="I71" s="11"/>
      <c r="J71" s="20"/>
    </row>
    <row r="72" spans="1:15">
      <c r="A72" s="5" t="s">
        <v>95</v>
      </c>
      <c r="C72" s="11"/>
      <c r="D72" s="20"/>
      <c r="E72" s="10"/>
      <c r="F72" s="1"/>
      <c r="H72" s="5" t="s">
        <v>95</v>
      </c>
      <c r="I72" s="11"/>
      <c r="J72" s="20"/>
    </row>
    <row r="73" spans="1:15">
      <c r="A73" s="8" t="s">
        <v>58</v>
      </c>
      <c r="C73" s="11"/>
      <c r="D73" s="20"/>
      <c r="E73" s="8"/>
      <c r="H73" s="8" t="s">
        <v>58</v>
      </c>
      <c r="I73" s="11"/>
      <c r="J73" s="20"/>
    </row>
    <row r="74" spans="1:15">
      <c r="A74" s="8" t="s">
        <v>17</v>
      </c>
      <c r="B74" s="4" t="s">
        <v>144</v>
      </c>
      <c r="C74" s="11"/>
      <c r="D74" s="20"/>
      <c r="E74" s="8"/>
      <c r="H74" s="8" t="s">
        <v>17</v>
      </c>
      <c r="I74" s="11"/>
      <c r="J74" s="20"/>
    </row>
    <row r="75" spans="1:15">
      <c r="A75" s="5" t="s">
        <v>33</v>
      </c>
      <c r="C75" s="11"/>
      <c r="D75" s="20"/>
      <c r="E75" s="8"/>
      <c r="H75" s="5" t="s">
        <v>33</v>
      </c>
      <c r="I75" s="11"/>
      <c r="J75" s="20"/>
    </row>
    <row r="76" spans="1:15">
      <c r="A76" s="8" t="s">
        <v>39</v>
      </c>
      <c r="C76" s="11"/>
      <c r="D76" s="20"/>
      <c r="E76" s="8"/>
      <c r="G76" s="4"/>
      <c r="H76" s="8" t="s">
        <v>39</v>
      </c>
      <c r="I76" s="11"/>
      <c r="J76" s="20"/>
    </row>
    <row r="77" spans="1:15">
      <c r="A77" s="5" t="s">
        <v>18</v>
      </c>
      <c r="C77" s="11"/>
      <c r="D77" s="20"/>
      <c r="E77" s="8"/>
      <c r="G77" s="4"/>
      <c r="H77" s="5" t="s">
        <v>18</v>
      </c>
      <c r="I77" s="11"/>
      <c r="J77" s="20"/>
    </row>
    <row r="78" spans="1:15">
      <c r="A78" s="9" t="s">
        <v>70</v>
      </c>
      <c r="B78" s="4" t="s">
        <v>145</v>
      </c>
      <c r="C78" s="11"/>
      <c r="D78" s="20"/>
      <c r="E78" s="8"/>
      <c r="F78" s="11"/>
      <c r="H78" s="9" t="s">
        <v>70</v>
      </c>
      <c r="I78" s="11"/>
      <c r="J78" s="20"/>
    </row>
    <row r="79" spans="1:15">
      <c r="A79" s="9" t="s">
        <v>59</v>
      </c>
      <c r="B79" s="4" t="s">
        <v>145</v>
      </c>
      <c r="C79" s="11"/>
      <c r="D79" s="20"/>
      <c r="E79" s="5"/>
      <c r="F79" s="11"/>
      <c r="H79" s="9" t="s">
        <v>59</v>
      </c>
      <c r="I79" s="11"/>
      <c r="J79" s="20"/>
    </row>
    <row r="80" spans="1:15">
      <c r="A80" s="9" t="s">
        <v>76</v>
      </c>
      <c r="C80" s="11"/>
      <c r="D80" s="20"/>
      <c r="E80" s="8"/>
      <c r="F80" s="11"/>
      <c r="G80" s="20"/>
      <c r="H80" s="9" t="s">
        <v>76</v>
      </c>
      <c r="I80" s="11"/>
      <c r="J80" s="20"/>
    </row>
    <row r="81" spans="1:10">
      <c r="A81" s="8" t="s">
        <v>19</v>
      </c>
      <c r="C81" s="11"/>
      <c r="D81" s="20"/>
      <c r="E81" s="5"/>
      <c r="F81" s="11"/>
      <c r="G81" s="20"/>
      <c r="H81" s="8" t="s">
        <v>19</v>
      </c>
      <c r="I81" s="11"/>
      <c r="J81" s="20"/>
    </row>
    <row r="82" spans="1:10">
      <c r="A82" s="5" t="s">
        <v>137</v>
      </c>
      <c r="C82" s="9"/>
      <c r="D82" s="16"/>
      <c r="E82" s="10"/>
      <c r="F82" s="11"/>
      <c r="G82" s="20"/>
      <c r="H82" s="5" t="s">
        <v>137</v>
      </c>
      <c r="I82" s="9"/>
      <c r="J82" s="16"/>
    </row>
    <row r="83" spans="1:10">
      <c r="A83" s="9" t="s">
        <v>38</v>
      </c>
      <c r="C83" s="9"/>
      <c r="D83" s="16"/>
      <c r="E83" s="8"/>
      <c r="F83" s="14"/>
      <c r="G83" s="20"/>
      <c r="H83" s="9" t="s">
        <v>38</v>
      </c>
      <c r="I83" s="9"/>
      <c r="J83" s="16"/>
    </row>
    <row r="84" spans="1:10">
      <c r="A84" s="5" t="s">
        <v>46</v>
      </c>
      <c r="C84" s="11"/>
      <c r="D84" s="20"/>
      <c r="E84" s="8"/>
      <c r="F84" s="11"/>
      <c r="G84" s="11"/>
      <c r="H84" s="5" t="s">
        <v>46</v>
      </c>
      <c r="I84" s="11"/>
      <c r="J84" s="20"/>
    </row>
    <row r="85" spans="1:10">
      <c r="A85" s="9" t="s">
        <v>43</v>
      </c>
      <c r="C85" s="11"/>
      <c r="D85" s="20"/>
      <c r="E85" s="10"/>
      <c r="F85" s="11"/>
      <c r="G85" s="20"/>
      <c r="H85" s="9" t="s">
        <v>43</v>
      </c>
      <c r="I85" s="11"/>
      <c r="J85" s="20"/>
    </row>
    <row r="86" spans="1:10">
      <c r="A86" s="5" t="s">
        <v>142</v>
      </c>
      <c r="C86" s="11"/>
      <c r="D86" s="5"/>
      <c r="E86" s="5"/>
      <c r="F86" s="11"/>
      <c r="G86" s="20"/>
      <c r="H86" s="5" t="s">
        <v>142</v>
      </c>
      <c r="I86" s="11"/>
      <c r="J86" s="5"/>
    </row>
    <row r="87" spans="1:10">
      <c r="A87" s="5" t="s">
        <v>143</v>
      </c>
      <c r="C87" s="11"/>
      <c r="D87" s="5"/>
      <c r="E87" s="10"/>
      <c r="F87" s="11"/>
      <c r="G87" s="20"/>
      <c r="H87" s="5" t="s">
        <v>143</v>
      </c>
      <c r="I87" s="11"/>
      <c r="J87" s="5"/>
    </row>
    <row r="88" spans="1:10">
      <c r="A88" s="5" t="s">
        <v>141</v>
      </c>
      <c r="C88" s="11"/>
      <c r="D88" s="20"/>
      <c r="E88" s="10"/>
      <c r="F88" s="11"/>
      <c r="G88" s="20"/>
      <c r="H88" s="5" t="s">
        <v>141</v>
      </c>
      <c r="I88" s="11"/>
      <c r="J88" s="20"/>
    </row>
    <row r="89" spans="1:10">
      <c r="A89" s="5" t="s">
        <v>44</v>
      </c>
      <c r="C89" s="11"/>
      <c r="D89" s="20"/>
      <c r="E89" s="8"/>
      <c r="F89" s="11"/>
      <c r="G89" s="20"/>
      <c r="H89" s="5" t="s">
        <v>44</v>
      </c>
      <c r="I89" s="11"/>
      <c r="J89" s="20"/>
    </row>
    <row r="90" spans="1:10">
      <c r="A90" s="5" t="s">
        <v>9</v>
      </c>
      <c r="C90" s="11"/>
      <c r="D90" s="20"/>
      <c r="E90" s="9"/>
      <c r="F90" s="11"/>
      <c r="G90" s="20"/>
      <c r="H90" s="5" t="s">
        <v>9</v>
      </c>
      <c r="I90" s="11"/>
      <c r="J90" s="20"/>
    </row>
    <row r="91" spans="1:10">
      <c r="A91" s="8" t="s">
        <v>15</v>
      </c>
      <c r="C91" s="11"/>
      <c r="D91" s="20"/>
      <c r="E91" s="9"/>
      <c r="F91" s="11"/>
      <c r="G91" s="20"/>
      <c r="H91" s="8" t="s">
        <v>15</v>
      </c>
      <c r="I91" s="11"/>
      <c r="J91" s="20"/>
    </row>
    <row r="92" spans="1:10">
      <c r="A92" s="8" t="s">
        <v>12</v>
      </c>
      <c r="C92" s="11"/>
      <c r="D92" s="20"/>
      <c r="E92" s="10"/>
      <c r="F92" s="11"/>
      <c r="G92" s="20"/>
      <c r="H92" s="8" t="s">
        <v>12</v>
      </c>
      <c r="I92" s="11"/>
      <c r="J92" s="20"/>
    </row>
    <row r="93" spans="1:10">
      <c r="A93" s="8" t="s">
        <v>60</v>
      </c>
      <c r="C93" s="11"/>
      <c r="D93" s="20"/>
      <c r="E93" s="10"/>
      <c r="F93" s="11"/>
      <c r="G93" s="20"/>
      <c r="H93" s="8" t="s">
        <v>60</v>
      </c>
      <c r="I93" s="11"/>
      <c r="J93" s="20"/>
    </row>
    <row r="94" spans="1:10">
      <c r="A94" s="16" t="s">
        <v>61</v>
      </c>
      <c r="C94" s="16"/>
      <c r="D94" s="16"/>
      <c r="E94" s="5"/>
      <c r="F94" s="11"/>
      <c r="G94" s="20"/>
      <c r="H94" s="16" t="s">
        <v>61</v>
      </c>
      <c r="I94" s="16"/>
      <c r="J94" s="16"/>
    </row>
    <row r="95" spans="1:10">
      <c r="A95" s="5" t="s">
        <v>20</v>
      </c>
      <c r="C95" s="11"/>
      <c r="D95" s="20"/>
      <c r="E95" s="5"/>
      <c r="F95" s="11"/>
      <c r="G95" s="20"/>
      <c r="H95" s="5" t="s">
        <v>20</v>
      </c>
      <c r="I95" s="11"/>
      <c r="J95" s="20"/>
    </row>
    <row r="96" spans="1:10">
      <c r="A96" s="8" t="s">
        <v>79</v>
      </c>
      <c r="C96" s="11"/>
      <c r="D96" s="20"/>
      <c r="E96" s="8"/>
      <c r="F96" s="15"/>
      <c r="G96" s="20"/>
      <c r="H96" s="8" t="s">
        <v>79</v>
      </c>
      <c r="I96" s="11"/>
      <c r="J96" s="20"/>
    </row>
    <row r="97" spans="1:10">
      <c r="A97" s="9" t="s">
        <v>14</v>
      </c>
      <c r="C97" s="21"/>
      <c r="D97" s="20"/>
      <c r="E97" s="5"/>
      <c r="F97" s="15"/>
      <c r="G97" s="20"/>
      <c r="H97" s="9" t="s">
        <v>14</v>
      </c>
      <c r="I97" s="21"/>
      <c r="J97" s="20"/>
    </row>
    <row r="98" spans="1:10">
      <c r="A98" s="5" t="s">
        <v>13</v>
      </c>
      <c r="C98" s="11"/>
      <c r="D98" s="20"/>
      <c r="E98" s="10"/>
      <c r="F98" s="11"/>
      <c r="G98" s="20"/>
      <c r="H98" s="5" t="s">
        <v>13</v>
      </c>
      <c r="I98" s="11"/>
      <c r="J98" s="20"/>
    </row>
    <row r="99" spans="1:10">
      <c r="A99" s="5" t="s">
        <v>21</v>
      </c>
      <c r="C99" s="11"/>
      <c r="D99" s="20"/>
      <c r="E99" s="8"/>
      <c r="F99" s="11"/>
      <c r="G99" s="20"/>
      <c r="H99" s="5" t="s">
        <v>21</v>
      </c>
      <c r="I99" s="11"/>
      <c r="J99" s="20"/>
    </row>
    <row r="100" spans="1:10">
      <c r="A100" s="5" t="s">
        <v>62</v>
      </c>
      <c r="C100" s="11"/>
      <c r="D100" s="20"/>
      <c r="E100" s="12"/>
      <c r="F100" s="5"/>
      <c r="G100" s="20"/>
      <c r="H100" s="5" t="s">
        <v>62</v>
      </c>
      <c r="I100" s="11"/>
      <c r="J100" s="20"/>
    </row>
    <row r="101" spans="1:10">
      <c r="A101" s="9" t="s">
        <v>83</v>
      </c>
      <c r="C101" s="11"/>
      <c r="D101" s="20"/>
      <c r="E101" s="8"/>
      <c r="F101" s="5"/>
      <c r="G101" s="20"/>
      <c r="H101" s="9" t="s">
        <v>83</v>
      </c>
      <c r="I101" s="11"/>
      <c r="J101" s="20"/>
    </row>
    <row r="102" spans="1:10">
      <c r="A102" s="9" t="s">
        <v>110</v>
      </c>
      <c r="C102" s="11"/>
      <c r="D102" s="20"/>
      <c r="E102" s="5"/>
      <c r="F102" s="11"/>
      <c r="G102" s="11"/>
      <c r="H102" s="9" t="s">
        <v>110</v>
      </c>
      <c r="I102" s="11"/>
      <c r="J102" s="20"/>
    </row>
    <row r="103" spans="1:10">
      <c r="A103" s="8" t="s">
        <v>108</v>
      </c>
      <c r="C103" s="16"/>
      <c r="D103" s="16"/>
      <c r="E103" s="8"/>
      <c r="F103" s="11"/>
      <c r="G103" s="11"/>
      <c r="H103" s="8" t="s">
        <v>108</v>
      </c>
      <c r="I103" s="16"/>
      <c r="J103" s="16"/>
    </row>
    <row r="104" spans="1:10">
      <c r="A104" s="8" t="s">
        <v>107</v>
      </c>
      <c r="B104" s="4" t="s">
        <v>145</v>
      </c>
      <c r="C104" s="16"/>
      <c r="D104" s="16"/>
      <c r="E104" s="8"/>
      <c r="F104" s="11"/>
      <c r="G104" s="11"/>
      <c r="H104" s="8" t="s">
        <v>107</v>
      </c>
      <c r="I104" s="16"/>
      <c r="J104" s="16"/>
    </row>
    <row r="105" spans="1:10">
      <c r="E105" s="8"/>
      <c r="F105" s="11"/>
      <c r="G105" s="20"/>
    </row>
    <row r="106" spans="1:10">
      <c r="E106" s="8"/>
      <c r="F106" s="14"/>
      <c r="G106" s="20"/>
    </row>
    <row r="107" spans="1:10">
      <c r="E107" s="8"/>
      <c r="F107" s="11"/>
      <c r="G107" s="20"/>
    </row>
    <row r="108" spans="1:10">
      <c r="E108" s="8"/>
      <c r="F108" s="15"/>
      <c r="G108" s="20"/>
    </row>
    <row r="109" spans="1:10">
      <c r="E109" s="10"/>
      <c r="F109" s="11"/>
      <c r="G109" s="20"/>
    </row>
    <row r="110" spans="1:10">
      <c r="E110" s="5"/>
      <c r="F110" s="11"/>
      <c r="G110" s="20"/>
    </row>
    <row r="111" spans="1:10">
      <c r="E111" s="8"/>
      <c r="F111" s="16"/>
      <c r="G111" s="20"/>
    </row>
    <row r="112" spans="1:10">
      <c r="E112" s="8"/>
      <c r="F112" s="11"/>
      <c r="G112" s="20"/>
    </row>
    <row r="113" spans="6:7">
      <c r="F113" s="11"/>
      <c r="G113" s="20"/>
    </row>
    <row r="114" spans="6:7">
      <c r="F114" s="11"/>
      <c r="G114" s="20"/>
    </row>
    <row r="115" spans="6:7">
      <c r="F115" s="11"/>
      <c r="G115" s="20"/>
    </row>
    <row r="116" spans="6:7">
      <c r="F116" s="11"/>
      <c r="G116" s="20"/>
    </row>
    <row r="117" spans="6:7">
      <c r="F117" s="11"/>
      <c r="G117" s="20"/>
    </row>
    <row r="118" spans="6:7">
      <c r="F118" s="11"/>
      <c r="G118" s="20"/>
    </row>
    <row r="119" spans="6:7">
      <c r="G119" s="20"/>
    </row>
    <row r="120" spans="6:7">
      <c r="G120" s="20"/>
    </row>
  </sheetData>
  <sortState ref="H2:J120">
    <sortCondition ref="I2:I120"/>
  </sortState>
  <phoneticPr fontId="0" type="noConversion"/>
  <pageMargins left="0.75" right="0.75" top="1" bottom="1" header="0.5" footer="0.5"/>
  <pageSetup paperSize="9" orientation="portrait" horizontalDpi="4294967293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101</vt:i4>
      </vt:variant>
    </vt:vector>
  </HeadingPairs>
  <TitlesOfParts>
    <vt:vector size="104" baseType="lpstr">
      <vt:lpstr>Entries by Club</vt:lpstr>
      <vt:lpstr>Order of Racing</vt:lpstr>
      <vt:lpstr>2012 order</vt:lpstr>
      <vt:lpstr>_ln4</vt:lpstr>
      <vt:lpstr>_lsc4</vt:lpstr>
      <vt:lpstr>_lv4</vt:lpstr>
      <vt:lpstr>_mixn4x</vt:lpstr>
      <vt:lpstr>_Mj184</vt:lpstr>
      <vt:lpstr>_mn1xf</vt:lpstr>
      <vt:lpstr>_mn4</vt:lpstr>
      <vt:lpstr>_mo8</vt:lpstr>
      <vt:lpstr>_msa4</vt:lpstr>
      <vt:lpstr>_msb4</vt:lpstr>
      <vt:lpstr>_msc2</vt:lpstr>
      <vt:lpstr>_msc4</vt:lpstr>
      <vt:lpstr>_mv4</vt:lpstr>
      <vt:lpstr>_tln4</vt:lpstr>
      <vt:lpstr>_tlv4</vt:lpstr>
      <vt:lpstr>_tmixn4x</vt:lpstr>
      <vt:lpstr>_tmj184</vt:lpstr>
      <vt:lpstr>_tmn1xf</vt:lpstr>
      <vt:lpstr>_tmn4</vt:lpstr>
      <vt:lpstr>_tmo8</vt:lpstr>
      <vt:lpstr>_tmsa4</vt:lpstr>
      <vt:lpstr>_tmsb4</vt:lpstr>
      <vt:lpstr>_tmsc2</vt:lpstr>
      <vt:lpstr>_tmv4</vt:lpstr>
      <vt:lpstr>_vet404</vt:lpstr>
      <vt:lpstr>lj141x</vt:lpstr>
      <vt:lpstr>lj142x</vt:lpstr>
      <vt:lpstr>lj144x</vt:lpstr>
      <vt:lpstr>lj161x</vt:lpstr>
      <vt:lpstr>lj161xh1</vt:lpstr>
      <vt:lpstr>lj162x</vt:lpstr>
      <vt:lpstr>lj162xf</vt:lpstr>
      <vt:lpstr>lj164x</vt:lpstr>
      <vt:lpstr>lj181x</vt:lpstr>
      <vt:lpstr>lj182x</vt:lpstr>
      <vt:lpstr>ln1x</vt:lpstr>
      <vt:lpstr>ln2x</vt:lpstr>
      <vt:lpstr>lsa1x</vt:lpstr>
      <vt:lpstr>lsb2x</vt:lpstr>
      <vt:lpstr>mixn2x</vt:lpstr>
      <vt:lpstr>mixn4</vt:lpstr>
      <vt:lpstr>mixsb4</vt:lpstr>
      <vt:lpstr>mj141x</vt:lpstr>
      <vt:lpstr>mj142x</vt:lpstr>
      <vt:lpstr>mj144x</vt:lpstr>
      <vt:lpstr>mj161xf</vt:lpstr>
      <vt:lpstr>mj161xh1</vt:lpstr>
      <vt:lpstr>mj161xh2</vt:lpstr>
      <vt:lpstr>mj162x</vt:lpstr>
      <vt:lpstr>mj164x</vt:lpstr>
      <vt:lpstr>mj181x</vt:lpstr>
      <vt:lpstr>mj182x</vt:lpstr>
      <vt:lpstr>mn1xh1</vt:lpstr>
      <vt:lpstr>mn1xh2</vt:lpstr>
      <vt:lpstr>mn2x</vt:lpstr>
      <vt:lpstr>msa1x</vt:lpstr>
      <vt:lpstr>msb1x</vt:lpstr>
      <vt:lpstr>msb2x</vt:lpstr>
      <vt:lpstr>msc1x</vt:lpstr>
      <vt:lpstr>msc2x</vt:lpstr>
      <vt:lpstr>mv1x</vt:lpstr>
      <vt:lpstr>tlj141x</vt:lpstr>
      <vt:lpstr>tlj142x</vt:lpstr>
      <vt:lpstr>tlj144x</vt:lpstr>
      <vt:lpstr>tlj161x</vt:lpstr>
      <vt:lpstr>tlj161xh1</vt:lpstr>
      <vt:lpstr>tlj162x</vt:lpstr>
      <vt:lpstr>tlj162xf</vt:lpstr>
      <vt:lpstr>tlj164x</vt:lpstr>
      <vt:lpstr>tlj181x</vt:lpstr>
      <vt:lpstr>tlj182x</vt:lpstr>
      <vt:lpstr>tln1x</vt:lpstr>
      <vt:lpstr>tln2x</vt:lpstr>
      <vt:lpstr>tlsa1x</vt:lpstr>
      <vt:lpstr>tlsb2x</vt:lpstr>
      <vt:lpstr>tlsc4</vt:lpstr>
      <vt:lpstr>tmixn2x</vt:lpstr>
      <vt:lpstr>tmixn4</vt:lpstr>
      <vt:lpstr>tmixsb4</vt:lpstr>
      <vt:lpstr>tmj141x</vt:lpstr>
      <vt:lpstr>tmj142x</vt:lpstr>
      <vt:lpstr>tmj144x</vt:lpstr>
      <vt:lpstr>tmj161xf</vt:lpstr>
      <vt:lpstr>tmj161xh1</vt:lpstr>
      <vt:lpstr>tmj161xh2</vt:lpstr>
      <vt:lpstr>tmj162x</vt:lpstr>
      <vt:lpstr>tmj164x</vt:lpstr>
      <vt:lpstr>tmj181x</vt:lpstr>
      <vt:lpstr>tmj182x</vt:lpstr>
      <vt:lpstr>tmn1xh1</vt:lpstr>
      <vt:lpstr>tmn1xh2</vt:lpstr>
      <vt:lpstr>tmn2x</vt:lpstr>
      <vt:lpstr>tmsa1x</vt:lpstr>
      <vt:lpstr>tmsb1x</vt:lpstr>
      <vt:lpstr>tmsb2x</vt:lpstr>
      <vt:lpstr>tmsb4</vt:lpstr>
      <vt:lpstr>tmsc1x</vt:lpstr>
      <vt:lpstr>tmsc2x</vt:lpstr>
      <vt:lpstr>tmsc4</vt:lpstr>
      <vt:lpstr>tmv1x</vt:lpstr>
      <vt:lpstr>tvet404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Worley</dc:creator>
  <cp:lastModifiedBy>Andrea</cp:lastModifiedBy>
  <cp:lastPrinted>2012-06-14T15:04:32Z</cp:lastPrinted>
  <dcterms:created xsi:type="dcterms:W3CDTF">2007-06-18T09:28:25Z</dcterms:created>
  <dcterms:modified xsi:type="dcterms:W3CDTF">2012-06-14T15:50:08Z</dcterms:modified>
</cp:coreProperties>
</file>